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1075" windowHeight="11025" activeTab="3"/>
  </bookViews>
  <sheets>
    <sheet name="Ex 1" sheetId="1" r:id="rId1"/>
    <sheet name="Ex 2" sheetId="2" r:id="rId2"/>
    <sheet name="Ex 3" sheetId="3" r:id="rId3"/>
    <sheet name="Summary Table" sheetId="4" r:id="rId4"/>
  </sheets>
  <definedNames/>
  <calcPr fullCalcOnLoad="1"/>
</workbook>
</file>

<file path=xl/sharedStrings.xml><?xml version="1.0" encoding="utf-8"?>
<sst xmlns="http://schemas.openxmlformats.org/spreadsheetml/2006/main" count="190" uniqueCount="108">
  <si>
    <t>I</t>
  </si>
  <si>
    <t>dI</t>
  </si>
  <si>
    <t>dI/I</t>
  </si>
  <si>
    <t>L</t>
  </si>
  <si>
    <t>dL</t>
  </si>
  <si>
    <t>dL/L</t>
  </si>
  <si>
    <t>m2</t>
  </si>
  <si>
    <t>dm2</t>
  </si>
  <si>
    <t>trial</t>
  </si>
  <si>
    <t>dm2/m2</t>
  </si>
  <si>
    <t>alpha</t>
  </si>
  <si>
    <t>dalpha/alpha</t>
  </si>
  <si>
    <t>dalpha</t>
  </si>
  <si>
    <t>t</t>
  </si>
  <si>
    <t>dt</t>
  </si>
  <si>
    <t>dt/t</t>
  </si>
  <si>
    <t>theta</t>
  </si>
  <si>
    <t>dtheta</t>
  </si>
  <si>
    <t>cm</t>
  </si>
  <si>
    <t>degrees</t>
  </si>
  <si>
    <t>deg/cm</t>
  </si>
  <si>
    <t>deg</t>
  </si>
  <si>
    <t>radian</t>
  </si>
  <si>
    <t>sin</t>
  </si>
  <si>
    <t>dsin</t>
  </si>
  <si>
    <t>differences</t>
  </si>
  <si>
    <t>dsin/sin</t>
  </si>
  <si>
    <t>avg</t>
  </si>
  <si>
    <t>sd</t>
  </si>
  <si>
    <t>sdm</t>
  </si>
  <si>
    <t>calculus</t>
  </si>
  <si>
    <t>B = I^2 R / (x^2 + c^2) example</t>
  </si>
  <si>
    <t>let B = u / v</t>
  </si>
  <si>
    <t>u = I^2 R</t>
  </si>
  <si>
    <t>v = x^2 + c^2</t>
  </si>
  <si>
    <t>A</t>
  </si>
  <si>
    <t>R</t>
  </si>
  <si>
    <t>dR</t>
  </si>
  <si>
    <t>dR/R</t>
  </si>
  <si>
    <t>u</t>
  </si>
  <si>
    <t>du/u</t>
  </si>
  <si>
    <t>du</t>
  </si>
  <si>
    <t>A cm</t>
  </si>
  <si>
    <t>x</t>
  </si>
  <si>
    <t>dx</t>
  </si>
  <si>
    <t>dx/x</t>
  </si>
  <si>
    <t xml:space="preserve">c </t>
  </si>
  <si>
    <t xml:space="preserve">dc </t>
  </si>
  <si>
    <t>dc/c</t>
  </si>
  <si>
    <t>v</t>
  </si>
  <si>
    <t>dv/v</t>
  </si>
  <si>
    <t>dv</t>
  </si>
  <si>
    <t>cm^2</t>
  </si>
  <si>
    <t>B</t>
  </si>
  <si>
    <t>dB/B</t>
  </si>
  <si>
    <t>dB</t>
  </si>
  <si>
    <t xml:space="preserve">expected </t>
  </si>
  <si>
    <t>dexpected</t>
  </si>
  <si>
    <t>t value</t>
  </si>
  <si>
    <t>&lt; 2 so compatible</t>
  </si>
  <si>
    <t>rotation coefficient</t>
  </si>
  <si>
    <t>what?</t>
  </si>
  <si>
    <t>index of refraction</t>
  </si>
  <si>
    <t>n = t/2 sin theta example</t>
  </si>
  <si>
    <t>n</t>
  </si>
  <si>
    <t>dn/n</t>
  </si>
  <si>
    <t>dn</t>
  </si>
  <si>
    <t>dimensionless</t>
  </si>
  <si>
    <t>dn from stdev</t>
  </si>
  <si>
    <t>&gt;2 so not compatible</t>
  </si>
  <si>
    <t>dB from stdev</t>
  </si>
  <si>
    <t>3 to 4%</t>
  </si>
  <si>
    <t>probably better to use sdm for dB</t>
  </si>
  <si>
    <t>A/cm</t>
  </si>
  <si>
    <t>d(x^2)</t>
  </si>
  <si>
    <t>d(c^2)</t>
  </si>
  <si>
    <t xml:space="preserve">expected* </t>
  </si>
  <si>
    <t>good that not too far from average dB</t>
  </si>
  <si>
    <t>D = difference</t>
  </si>
  <si>
    <t>D(fractional)</t>
  </si>
  <si>
    <t>dD</t>
  </si>
  <si>
    <t>a = m2/L example</t>
  </si>
  <si>
    <t>da/a</t>
  </si>
  <si>
    <t>dexpect</t>
  </si>
  <si>
    <t>dexp/exp</t>
  </si>
  <si>
    <t>magnetic factor</t>
  </si>
  <si>
    <t>units</t>
  </si>
  <si>
    <t>*expected = next group's value</t>
  </si>
  <si>
    <t>Flat toward laser</t>
  </si>
  <si>
    <t>curved toward laser</t>
  </si>
  <si>
    <t>critical angle</t>
  </si>
  <si>
    <t>other measurements</t>
  </si>
  <si>
    <t>Y</t>
  </si>
  <si>
    <t>N</t>
  </si>
  <si>
    <t>Geometrical Optics  Summary Table</t>
  </si>
  <si>
    <t>OK?</t>
  </si>
  <si>
    <t>displaced/predicted</t>
  </si>
  <si>
    <t>D</t>
  </si>
  <si>
    <t>expect</t>
  </si>
  <si>
    <t>D(fract)</t>
  </si>
  <si>
    <t>a (deg/cm)</t>
  </si>
  <si>
    <t>da(deg/cm)</t>
  </si>
  <si>
    <t>no units</t>
  </si>
  <si>
    <t>dev angle</t>
  </si>
  <si>
    <t>3-8%</t>
  </si>
  <si>
    <t>4-8%</t>
  </si>
  <si>
    <t>5-11%</t>
  </si>
  <si>
    <t>5-10%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</si>
</sst>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0000"/>
    <numFmt numFmtId="166" formatCode="0.000000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"/>
    <numFmt numFmtId="173" formatCode="0.000E+00"/>
    <numFmt numFmtId="174" formatCode="0.0%"/>
    <numFmt numFmtId="175" formatCode="0.000%"/>
    <numFmt numFmtId="176" formatCode="[$-409]dddd\,\ mmmm\ dd\,\ yyyy"/>
    <numFmt numFmtId="177" formatCode="[$-409]d\-mmm\-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  <xf numFmtId="1" fontId="0" fillId="0" borderId="0" xfId="0" applyNumberFormat="1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 quotePrefix="1">
      <alignment/>
    </xf>
    <xf numFmtId="9" fontId="0" fillId="0" borderId="0" xfId="59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74" fontId="0" fillId="0" borderId="0" xfId="59" applyNumberFormat="1" applyFont="1" applyAlignment="1">
      <alignment/>
    </xf>
    <xf numFmtId="10" fontId="0" fillId="0" borderId="0" xfId="59" applyNumberFormat="1" applyFont="1" applyAlignment="1">
      <alignment/>
    </xf>
    <xf numFmtId="175" fontId="0" fillId="0" borderId="0" xfId="59" applyNumberFormat="1" applyFont="1" applyAlignment="1">
      <alignment/>
    </xf>
    <xf numFmtId="10" fontId="0" fillId="0" borderId="0" xfId="59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74" fontId="0" fillId="0" borderId="0" xfId="59" applyNumberFormat="1" applyFont="1" applyAlignment="1">
      <alignment horizontal="center"/>
    </xf>
    <xf numFmtId="0" fontId="0" fillId="0" borderId="0" xfId="0" applyAlignment="1">
      <alignment/>
    </xf>
    <xf numFmtId="10" fontId="0" fillId="0" borderId="0" xfId="59" applyNumberFormat="1" applyFont="1" applyAlignment="1">
      <alignment/>
    </xf>
    <xf numFmtId="0" fontId="0" fillId="0" borderId="0" xfId="0" applyAlignment="1" quotePrefix="1">
      <alignment horizontal="center"/>
    </xf>
    <xf numFmtId="9" fontId="0" fillId="0" borderId="0" xfId="0" applyNumberFormat="1" applyAlignment="1">
      <alignment/>
    </xf>
    <xf numFmtId="14" fontId="0" fillId="0" borderId="0" xfId="0" applyNumberFormat="1" applyAlignment="1">
      <alignment/>
    </xf>
    <xf numFmtId="177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57421875" style="0" customWidth="1"/>
    <col min="3" max="3" width="10.140625" style="0" customWidth="1"/>
    <col min="4" max="4" width="10.57421875" style="0" customWidth="1"/>
    <col min="9" max="9" width="12.28125" style="0" customWidth="1"/>
  </cols>
  <sheetData>
    <row r="1" ht="15">
      <c r="A1" s="24">
        <v>40553</v>
      </c>
    </row>
    <row r="2" spans="1:2" ht="15">
      <c r="A2" s="23"/>
      <c r="B2" t="s">
        <v>81</v>
      </c>
    </row>
    <row r="4" spans="2:10" ht="15">
      <c r="B4" t="s">
        <v>19</v>
      </c>
      <c r="C4" t="s">
        <v>19</v>
      </c>
      <c r="E4" t="s">
        <v>18</v>
      </c>
      <c r="F4" t="s">
        <v>18</v>
      </c>
      <c r="H4" t="s">
        <v>20</v>
      </c>
      <c r="J4" t="s">
        <v>20</v>
      </c>
    </row>
    <row r="5" spans="1:10" ht="15">
      <c r="A5" t="s">
        <v>8</v>
      </c>
      <c r="B5" t="s">
        <v>6</v>
      </c>
      <c r="C5" t="s">
        <v>7</v>
      </c>
      <c r="D5" t="s">
        <v>9</v>
      </c>
      <c r="E5" t="s">
        <v>3</v>
      </c>
      <c r="F5" t="s">
        <v>4</v>
      </c>
      <c r="G5" t="s">
        <v>5</v>
      </c>
      <c r="H5" t="s">
        <v>10</v>
      </c>
      <c r="I5" t="s">
        <v>11</v>
      </c>
      <c r="J5" t="s">
        <v>12</v>
      </c>
    </row>
    <row r="6" spans="1:10" ht="15">
      <c r="A6">
        <v>1</v>
      </c>
      <c r="B6">
        <v>32</v>
      </c>
      <c r="C6">
        <v>1.6</v>
      </c>
      <c r="D6" s="1">
        <f>C6/B6</f>
        <v>0.05</v>
      </c>
      <c r="E6">
        <v>10</v>
      </c>
      <c r="F6">
        <v>0.1</v>
      </c>
      <c r="G6">
        <f>F6/E6</f>
        <v>0.01</v>
      </c>
      <c r="H6">
        <f>B6/E6</f>
        <v>3.2</v>
      </c>
      <c r="I6" s="3">
        <f>SQRT(D6^2+G6^2)</f>
        <v>0.050990195135927854</v>
      </c>
      <c r="J6" s="1">
        <f>H6*I6</f>
        <v>0.16316862443496916</v>
      </c>
    </row>
    <row r="7" spans="1:10" ht="15">
      <c r="A7">
        <v>2</v>
      </c>
      <c r="B7">
        <v>35</v>
      </c>
      <c r="C7">
        <v>1.2</v>
      </c>
      <c r="D7" s="1">
        <f>C7/B7</f>
        <v>0.03428571428571429</v>
      </c>
      <c r="E7">
        <v>10</v>
      </c>
      <c r="F7">
        <v>0.1</v>
      </c>
      <c r="G7">
        <f>F7/E7</f>
        <v>0.01</v>
      </c>
      <c r="H7">
        <f>B7/E7</f>
        <v>3.5</v>
      </c>
      <c r="I7" s="3">
        <f>SQRT(D7^2+G7^2)</f>
        <v>0.03571428571428572</v>
      </c>
      <c r="J7" s="1">
        <f>H7*I7</f>
        <v>0.12500000000000003</v>
      </c>
    </row>
    <row r="8" spans="1:10" ht="15">
      <c r="A8">
        <v>3</v>
      </c>
      <c r="B8">
        <v>30</v>
      </c>
      <c r="C8">
        <v>1.5</v>
      </c>
      <c r="D8" s="1">
        <f>C8/B8</f>
        <v>0.05</v>
      </c>
      <c r="E8">
        <v>10</v>
      </c>
      <c r="F8">
        <v>0.1</v>
      </c>
      <c r="G8">
        <f>F8/E8</f>
        <v>0.01</v>
      </c>
      <c r="H8">
        <f>B8/E8</f>
        <v>3</v>
      </c>
      <c r="I8" s="3">
        <f>SQRT(D8^2+G8^2)</f>
        <v>0.050990195135927854</v>
      </c>
      <c r="J8" s="1">
        <f>H8*I8</f>
        <v>0.15297058540778358</v>
      </c>
    </row>
    <row r="9" spans="1:10" ht="15">
      <c r="A9">
        <v>4</v>
      </c>
      <c r="B9">
        <v>31</v>
      </c>
      <c r="C9">
        <v>1</v>
      </c>
      <c r="D9" s="1">
        <f>C9/B9</f>
        <v>0.03225806451612903</v>
      </c>
      <c r="E9">
        <v>10</v>
      </c>
      <c r="F9">
        <v>0.1</v>
      </c>
      <c r="G9">
        <f>F9/E9</f>
        <v>0.01</v>
      </c>
      <c r="H9">
        <f>B9/E9</f>
        <v>3.1</v>
      </c>
      <c r="I9" s="3">
        <f>SQRT(D9^2+G9^2)</f>
        <v>0.03377251436192963</v>
      </c>
      <c r="J9" s="1">
        <f>H9*I9</f>
        <v>0.10469479452198185</v>
      </c>
    </row>
    <row r="10" spans="1:10" ht="15">
      <c r="A10">
        <v>5</v>
      </c>
      <c r="B10">
        <v>36</v>
      </c>
      <c r="C10">
        <v>3</v>
      </c>
      <c r="D10" s="1">
        <f>C10/B10</f>
        <v>0.08333333333333333</v>
      </c>
      <c r="E10">
        <v>10</v>
      </c>
      <c r="F10">
        <v>0.1</v>
      </c>
      <c r="G10">
        <f>F10/E10</f>
        <v>0.01</v>
      </c>
      <c r="H10">
        <f>B10/E10</f>
        <v>3.6</v>
      </c>
      <c r="I10" s="3">
        <f>SQRT(D10^2+G10^2)</f>
        <v>0.08393118874676114</v>
      </c>
      <c r="J10" s="1">
        <f>H10*I10</f>
        <v>0.3021522794883401</v>
      </c>
    </row>
    <row r="11" spans="4:9" ht="15">
      <c r="D11" s="21" t="s">
        <v>104</v>
      </c>
      <c r="G11" s="22">
        <v>0.01</v>
      </c>
      <c r="I11" s="11" t="s">
        <v>105</v>
      </c>
    </row>
    <row r="12" spans="1:10" ht="15">
      <c r="A12" t="s">
        <v>27</v>
      </c>
      <c r="B12" s="6">
        <f>AVERAGE(B6:B10)</f>
        <v>32.8</v>
      </c>
      <c r="C12" s="6">
        <f aca="true" t="shared" si="0" ref="C12:J12">AVERAGE(C6:C10)</f>
        <v>1.6600000000000001</v>
      </c>
      <c r="D12" s="1">
        <f t="shared" si="0"/>
        <v>0.04997542242703533</v>
      </c>
      <c r="E12">
        <f t="shared" si="0"/>
        <v>10</v>
      </c>
      <c r="F12">
        <f t="shared" si="0"/>
        <v>0.1</v>
      </c>
      <c r="G12">
        <f t="shared" si="0"/>
        <v>0.01</v>
      </c>
      <c r="H12" s="6">
        <f t="shared" si="0"/>
        <v>3.28</v>
      </c>
      <c r="I12" s="1">
        <f t="shared" si="0"/>
        <v>0.05107967581896644</v>
      </c>
      <c r="J12" s="1">
        <f t="shared" si="0"/>
        <v>0.16959725677061493</v>
      </c>
    </row>
    <row r="13" spans="1:10" ht="15">
      <c r="A13" t="s">
        <v>28</v>
      </c>
      <c r="B13" s="6">
        <f>STDEV(B6:B10)</f>
        <v>2.5884358211089658</v>
      </c>
      <c r="C13" s="6">
        <f aca="true" t="shared" si="1" ref="C13:J13">STDEV(C6:C10)</f>
        <v>0.7861297602813415</v>
      </c>
      <c r="D13" s="1">
        <f t="shared" si="1"/>
        <v>0.02045008032410686</v>
      </c>
      <c r="E13">
        <f t="shared" si="1"/>
        <v>0</v>
      </c>
      <c r="F13">
        <f t="shared" si="1"/>
        <v>0</v>
      </c>
      <c r="G13">
        <f t="shared" si="1"/>
        <v>0</v>
      </c>
      <c r="H13" s="6">
        <f t="shared" si="1"/>
        <v>0.2588435821108995</v>
      </c>
      <c r="I13" s="1">
        <f t="shared" si="1"/>
        <v>0.020092728572790302</v>
      </c>
      <c r="J13" s="1">
        <f t="shared" si="1"/>
        <v>0.07760453027918306</v>
      </c>
    </row>
    <row r="14" spans="1:10" ht="15">
      <c r="A14" t="s">
        <v>29</v>
      </c>
      <c r="B14" s="6">
        <f>B13/SQRT(5)</f>
        <v>1.1575836902790264</v>
      </c>
      <c r="C14" s="6">
        <f aca="true" t="shared" si="2" ref="C14:J14">C13/SQRT(5)</f>
        <v>0.35156791662493875</v>
      </c>
      <c r="D14" s="1">
        <f t="shared" si="2"/>
        <v>0.009145553950006774</v>
      </c>
      <c r="E14">
        <f t="shared" si="2"/>
        <v>0</v>
      </c>
      <c r="F14">
        <f t="shared" si="2"/>
        <v>0</v>
      </c>
      <c r="G14">
        <f t="shared" si="2"/>
        <v>0</v>
      </c>
      <c r="H14" s="6">
        <f t="shared" si="2"/>
        <v>0.11575836902790394</v>
      </c>
      <c r="I14" s="1">
        <f t="shared" si="2"/>
        <v>0.008985741388442289</v>
      </c>
      <c r="J14" s="1">
        <f t="shared" si="2"/>
        <v>0.03470580101323881</v>
      </c>
    </row>
    <row r="16" spans="3:7" ht="15">
      <c r="C16" t="s">
        <v>20</v>
      </c>
      <c r="D16" t="s">
        <v>20</v>
      </c>
      <c r="F16" t="s">
        <v>20</v>
      </c>
      <c r="G16" t="s">
        <v>20</v>
      </c>
    </row>
    <row r="17" spans="1:11" ht="15">
      <c r="A17" t="s">
        <v>61</v>
      </c>
      <c r="C17" s="11" t="s">
        <v>100</v>
      </c>
      <c r="D17" s="11" t="s">
        <v>101</v>
      </c>
      <c r="E17" s="11" t="s">
        <v>82</v>
      </c>
      <c r="F17" t="s">
        <v>56</v>
      </c>
      <c r="G17" t="s">
        <v>83</v>
      </c>
      <c r="H17" t="s">
        <v>78</v>
      </c>
      <c r="I17" t="s">
        <v>79</v>
      </c>
      <c r="J17" s="11" t="s">
        <v>80</v>
      </c>
      <c r="K17" t="s">
        <v>58</v>
      </c>
    </row>
    <row r="18" spans="1:11" ht="15">
      <c r="A18" t="s">
        <v>60</v>
      </c>
      <c r="C18" s="6">
        <f>H12</f>
        <v>3.28</v>
      </c>
      <c r="D18" s="6">
        <f>H14</f>
        <v>0.11575836902790394</v>
      </c>
      <c r="E18" s="1">
        <f>D18/C18</f>
        <v>0.03529218567923901</v>
      </c>
      <c r="F18">
        <v>3.1</v>
      </c>
      <c r="G18">
        <v>0.05</v>
      </c>
      <c r="H18" s="6">
        <f>C18-F18</f>
        <v>0.17999999999999972</v>
      </c>
      <c r="I18" s="1">
        <f>H18/F18</f>
        <v>0.058064516129032163</v>
      </c>
      <c r="J18" s="6">
        <f>SQRT(D18^2+G18^2)</f>
        <v>0.12609520212918648</v>
      </c>
      <c r="K18" s="6">
        <f>H18/J18</f>
        <v>1.4274928542926395</v>
      </c>
    </row>
    <row r="19" spans="5:11" ht="15">
      <c r="E19" s="8">
        <f>E18</f>
        <v>0.03529218567923901</v>
      </c>
      <c r="I19" s="10">
        <f>I18</f>
        <v>0.058064516129032163</v>
      </c>
      <c r="K19" t="s">
        <v>59</v>
      </c>
    </row>
  </sheetData>
  <sheetProtection/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7109375" style="0" bestFit="1" customWidth="1"/>
    <col min="2" max="2" width="5.140625" style="0" customWidth="1"/>
    <col min="3" max="4" width="7.140625" style="0" customWidth="1"/>
    <col min="5" max="5" width="6.421875" style="0" customWidth="1"/>
    <col min="6" max="6" width="6.57421875" style="0" customWidth="1"/>
    <col min="7" max="7" width="9.57421875" style="0" bestFit="1" customWidth="1"/>
    <col min="8" max="8" width="8.28125" style="0" customWidth="1"/>
    <col min="9" max="9" width="8.57421875" style="0" customWidth="1"/>
    <col min="10" max="10" width="8.00390625" style="0" customWidth="1"/>
    <col min="11" max="13" width="9.57421875" style="0" bestFit="1" customWidth="1"/>
    <col min="14" max="14" width="7.421875" style="0" customWidth="1"/>
    <col min="15" max="16" width="9.57421875" style="0" bestFit="1" customWidth="1"/>
  </cols>
  <sheetData>
    <row r="1" ht="15">
      <c r="A1" s="24">
        <v>40553</v>
      </c>
    </row>
    <row r="2" ht="15">
      <c r="B2" t="s">
        <v>63</v>
      </c>
    </row>
    <row r="4" spans="2:12" ht="15">
      <c r="B4" t="s">
        <v>67</v>
      </c>
      <c r="E4" t="s">
        <v>21</v>
      </c>
      <c r="F4" t="s">
        <v>21</v>
      </c>
      <c r="G4" t="s">
        <v>22</v>
      </c>
      <c r="H4" t="s">
        <v>22</v>
      </c>
      <c r="J4" t="s">
        <v>25</v>
      </c>
      <c r="L4" t="s">
        <v>30</v>
      </c>
    </row>
    <row r="5" spans="1:16" ht="15">
      <c r="A5" t="s">
        <v>8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16</v>
      </c>
      <c r="H5" t="s">
        <v>17</v>
      </c>
      <c r="I5" t="s">
        <v>23</v>
      </c>
      <c r="J5" t="s">
        <v>24</v>
      </c>
      <c r="K5" t="s">
        <v>26</v>
      </c>
      <c r="L5" t="s">
        <v>24</v>
      </c>
      <c r="M5" t="s">
        <v>26</v>
      </c>
      <c r="N5" t="s">
        <v>64</v>
      </c>
      <c r="O5" t="s">
        <v>65</v>
      </c>
      <c r="P5" t="s">
        <v>66</v>
      </c>
    </row>
    <row r="6" spans="1:16" ht="15">
      <c r="A6">
        <v>1</v>
      </c>
      <c r="B6">
        <v>5</v>
      </c>
      <c r="C6">
        <v>0.1</v>
      </c>
      <c r="D6">
        <f>C6/B6</f>
        <v>0.02</v>
      </c>
      <c r="E6">
        <v>41</v>
      </c>
      <c r="F6">
        <v>1</v>
      </c>
      <c r="G6" s="3">
        <f aca="true" t="shared" si="0" ref="G6:H8">RADIANS(E6)</f>
        <v>0.7155849933176751</v>
      </c>
      <c r="H6" s="1">
        <f t="shared" si="0"/>
        <v>0.017453292519943295</v>
      </c>
      <c r="I6" s="3">
        <f>SIN(G6)</f>
        <v>0.6560590289905073</v>
      </c>
      <c r="J6" s="3">
        <f>ABS(SIN(G6+H6)-I6)</f>
        <v>0.013071577368350962</v>
      </c>
      <c r="K6" s="3">
        <f>J6/I6</f>
        <v>0.019924392151822817</v>
      </c>
      <c r="L6" s="3">
        <f>ABS(COS(G6))*H6</f>
        <v>0.013172167071231651</v>
      </c>
      <c r="M6" s="3">
        <f>L6/I6</f>
        <v>0.02007771631692953</v>
      </c>
      <c r="N6" s="1">
        <f>B6*I6/2</f>
        <v>1.6401475724762682</v>
      </c>
      <c r="O6" s="1">
        <f>SQRT(D6^2+M6^2)</f>
        <v>0.028339278263623764</v>
      </c>
      <c r="P6" s="1">
        <f>N6*O6</f>
        <v>0.04648059844981199</v>
      </c>
    </row>
    <row r="7" spans="1:16" ht="15">
      <c r="A7">
        <v>2</v>
      </c>
      <c r="B7">
        <v>5</v>
      </c>
      <c r="C7">
        <v>0.1</v>
      </c>
      <c r="D7">
        <f>C7/B7</f>
        <v>0.02</v>
      </c>
      <c r="E7">
        <v>42</v>
      </c>
      <c r="F7">
        <v>1</v>
      </c>
      <c r="G7" s="3">
        <f t="shared" si="0"/>
        <v>0.7330382858376184</v>
      </c>
      <c r="H7" s="1">
        <f t="shared" si="0"/>
        <v>0.017453292519943295</v>
      </c>
      <c r="I7" s="3">
        <f>SIN(G7)</f>
        <v>0.6691306063588582</v>
      </c>
      <c r="J7" s="3">
        <f>ABS(SIN(G7+H7)-I7)</f>
        <v>0.012867753703640239</v>
      </c>
      <c r="K7" s="3">
        <f>J7/I7</f>
        <v>0.019230556159523803</v>
      </c>
      <c r="L7" s="3">
        <f>ABS(COS(G7))*H7</f>
        <v>0.01297032402373917</v>
      </c>
      <c r="M7" s="3">
        <f>L7/I7</f>
        <v>0.019383845097623763</v>
      </c>
      <c r="N7" s="1">
        <f>B7*I7/2</f>
        <v>1.6728265158971456</v>
      </c>
      <c r="O7" s="1">
        <f>SQRT(D7^2+M7^2)</f>
        <v>0.027851991863575447</v>
      </c>
      <c r="P7" s="1">
        <f>N7*O7</f>
        <v>0.046591550509940564</v>
      </c>
    </row>
    <row r="8" spans="1:16" ht="15">
      <c r="A8">
        <v>3</v>
      </c>
      <c r="B8">
        <v>5</v>
      </c>
      <c r="C8">
        <v>0.1</v>
      </c>
      <c r="D8">
        <f>C8/B8</f>
        <v>0.02</v>
      </c>
      <c r="E8">
        <v>38</v>
      </c>
      <c r="F8">
        <v>1</v>
      </c>
      <c r="G8" s="3">
        <f t="shared" si="0"/>
        <v>0.6632251157578453</v>
      </c>
      <c r="H8" s="1">
        <f t="shared" si="0"/>
        <v>0.017453292519943295</v>
      </c>
      <c r="I8" s="3">
        <f>SIN(G8)</f>
        <v>0.6156614753256583</v>
      </c>
      <c r="J8" s="3">
        <f>ABS(SIN(G8+H8)-I8)</f>
        <v>0.01365891572417921</v>
      </c>
      <c r="K8" s="3">
        <f>J8/I8</f>
        <v>0.022185756737424955</v>
      </c>
      <c r="L8" s="3">
        <f>ABS(COS(G8))*H8</f>
        <v>0.013753382191559079</v>
      </c>
      <c r="M8" s="3">
        <f>L8/I8</f>
        <v>0.022339195715119473</v>
      </c>
      <c r="N8" s="1">
        <f>B8*I8/2</f>
        <v>1.5391536883141457</v>
      </c>
      <c r="O8" s="1">
        <f>SQRT(D8^2+M8^2)</f>
        <v>0.029983990148050883</v>
      </c>
      <c r="P8" s="1">
        <f>N8*O8</f>
        <v>0.04614996902674752</v>
      </c>
    </row>
    <row r="9" spans="4:15" ht="15">
      <c r="D9" s="22">
        <v>0.02</v>
      </c>
      <c r="H9" s="1"/>
      <c r="K9" s="22">
        <v>0.02</v>
      </c>
      <c r="O9" s="22">
        <v>0.03</v>
      </c>
    </row>
    <row r="10" spans="1:16" ht="15">
      <c r="A10" t="s">
        <v>27</v>
      </c>
      <c r="B10">
        <f>AVERAGE(B6:B8)</f>
        <v>5</v>
      </c>
      <c r="C10">
        <f aca="true" t="shared" si="1" ref="C10:P10">AVERAGE(C6:C8)</f>
        <v>0.10000000000000002</v>
      </c>
      <c r="D10">
        <f t="shared" si="1"/>
        <v>0.02</v>
      </c>
      <c r="E10" s="6">
        <f t="shared" si="1"/>
        <v>40.333333333333336</v>
      </c>
      <c r="F10">
        <f t="shared" si="1"/>
        <v>1</v>
      </c>
      <c r="G10" s="3">
        <f t="shared" si="1"/>
        <v>0.7039494649710463</v>
      </c>
      <c r="H10" s="1">
        <f t="shared" si="1"/>
        <v>0.017453292519943295</v>
      </c>
      <c r="I10" s="3">
        <f t="shared" si="1"/>
        <v>0.6469503702250079</v>
      </c>
      <c r="J10" s="3">
        <f t="shared" si="1"/>
        <v>0.013199415598723471</v>
      </c>
      <c r="K10" s="3">
        <f t="shared" si="1"/>
        <v>0.02044690168292386</v>
      </c>
      <c r="L10" s="3">
        <f t="shared" si="1"/>
        <v>0.013298624428843298</v>
      </c>
      <c r="M10" s="3">
        <f t="shared" si="1"/>
        <v>0.02060025237655759</v>
      </c>
      <c r="N10" s="1">
        <f t="shared" si="1"/>
        <v>1.61737592556252</v>
      </c>
      <c r="O10" s="1">
        <f t="shared" si="1"/>
        <v>0.028725086758416698</v>
      </c>
      <c r="P10" s="1">
        <f t="shared" si="1"/>
        <v>0.04640737266216669</v>
      </c>
    </row>
    <row r="11" spans="1:16" ht="15">
      <c r="A11" t="s">
        <v>28</v>
      </c>
      <c r="B11">
        <f>STDEV(B6:B8)</f>
        <v>0</v>
      </c>
      <c r="C11">
        <f aca="true" t="shared" si="2" ref="C11:P11">STDEV(C6:C8)</f>
        <v>1.6996749443881478E-17</v>
      </c>
      <c r="D11">
        <f t="shared" si="2"/>
        <v>0</v>
      </c>
      <c r="E11" s="6">
        <f t="shared" si="2"/>
        <v>2.081665999466169</v>
      </c>
      <c r="F11">
        <f t="shared" si="2"/>
        <v>0</v>
      </c>
      <c r="G11" s="3">
        <f t="shared" si="2"/>
        <v>0.03633192561750022</v>
      </c>
      <c r="H11" s="1">
        <f t="shared" si="2"/>
        <v>0</v>
      </c>
      <c r="I11" s="3">
        <f t="shared" si="2"/>
        <v>0.02787405140522463</v>
      </c>
      <c r="J11" s="3">
        <f t="shared" si="2"/>
        <v>0.0004107813232662944</v>
      </c>
      <c r="K11" s="3">
        <f t="shared" si="2"/>
        <v>0.0015453364589872972</v>
      </c>
      <c r="L11" s="3">
        <f t="shared" si="2"/>
        <v>0.00040655703292153056</v>
      </c>
      <c r="M11" s="3">
        <f t="shared" si="2"/>
        <v>0.001545414917843031</v>
      </c>
      <c r="N11" s="1">
        <f t="shared" si="2"/>
        <v>0.0696851285130576</v>
      </c>
      <c r="O11" s="1">
        <f t="shared" si="2"/>
        <v>0.0011171348697638715</v>
      </c>
      <c r="P11" s="1">
        <f t="shared" si="2"/>
        <v>0.00022971735580262133</v>
      </c>
    </row>
    <row r="12" spans="1:16" ht="15">
      <c r="A12" t="s">
        <v>29</v>
      </c>
      <c r="B12">
        <f>B11/SQRT(3)</f>
        <v>0</v>
      </c>
      <c r="C12">
        <f aca="true" t="shared" si="3" ref="C12:P12">C11/SQRT(3)</f>
        <v>9.813077866773593E-18</v>
      </c>
      <c r="D12">
        <f t="shared" si="3"/>
        <v>0</v>
      </c>
      <c r="E12" s="6">
        <f t="shared" si="3"/>
        <v>1.2018504251546842</v>
      </c>
      <c r="F12">
        <f t="shared" si="3"/>
        <v>0</v>
      </c>
      <c r="G12" s="3">
        <f t="shared" si="3"/>
        <v>0.020976247035441212</v>
      </c>
      <c r="H12" s="1">
        <f t="shared" si="3"/>
        <v>0</v>
      </c>
      <c r="I12" s="3">
        <f t="shared" si="3"/>
        <v>0.016093091082211908</v>
      </c>
      <c r="J12" s="3">
        <f t="shared" si="3"/>
        <v>0.00023716470756586578</v>
      </c>
      <c r="K12" s="3">
        <f t="shared" si="3"/>
        <v>0.0008922004205848592</v>
      </c>
      <c r="L12" s="3">
        <f t="shared" si="3"/>
        <v>0.00023472581239818122</v>
      </c>
      <c r="M12" s="3">
        <f t="shared" si="3"/>
        <v>0.0008922457188263374</v>
      </c>
      <c r="N12" s="1">
        <f t="shared" si="3"/>
        <v>0.04023272770552747</v>
      </c>
      <c r="O12" s="1">
        <f t="shared" si="3"/>
        <v>0.0006449781177792888</v>
      </c>
      <c r="P12" s="1">
        <f t="shared" si="3"/>
        <v>0.00013262737721017248</v>
      </c>
    </row>
    <row r="16" spans="1:11" ht="15">
      <c r="A16" t="s">
        <v>61</v>
      </c>
      <c r="C16" t="s">
        <v>64</v>
      </c>
      <c r="D16" t="s">
        <v>66</v>
      </c>
      <c r="E16" t="s">
        <v>65</v>
      </c>
      <c r="F16" t="s">
        <v>56</v>
      </c>
      <c r="G16" t="s">
        <v>57</v>
      </c>
      <c r="H16" t="s">
        <v>78</v>
      </c>
      <c r="I16" t="s">
        <v>79</v>
      </c>
      <c r="J16" s="11" t="s">
        <v>80</v>
      </c>
      <c r="K16" t="s">
        <v>58</v>
      </c>
    </row>
    <row r="17" spans="1:11" ht="15">
      <c r="A17" t="s">
        <v>62</v>
      </c>
      <c r="C17" s="6">
        <f>N10</f>
        <v>1.61737592556252</v>
      </c>
      <c r="D17" s="1">
        <f>P10</f>
        <v>0.04640737266216669</v>
      </c>
      <c r="E17" s="1">
        <f>D17/C17</f>
        <v>0.028693003233633704</v>
      </c>
      <c r="F17">
        <v>1.73</v>
      </c>
      <c r="G17">
        <v>0</v>
      </c>
      <c r="H17" s="6">
        <f>C17-F17</f>
        <v>-0.11262407443748002</v>
      </c>
      <c r="I17" s="1">
        <f>H17/F17</f>
        <v>-0.06510062106212718</v>
      </c>
      <c r="J17" s="6">
        <f>SQRT(D17^2+G17^2)</f>
        <v>0.04640737266216669</v>
      </c>
      <c r="K17" s="6">
        <f>H17/J17</f>
        <v>-2.426857371507611</v>
      </c>
    </row>
    <row r="18" spans="5:11" ht="15">
      <c r="E18" s="8">
        <f>E17</f>
        <v>0.028693003233633704</v>
      </c>
      <c r="F18" t="s">
        <v>20</v>
      </c>
      <c r="G18" t="s">
        <v>20</v>
      </c>
      <c r="I18" s="10">
        <f>I17</f>
        <v>-0.06510062106212718</v>
      </c>
      <c r="K18" t="s">
        <v>69</v>
      </c>
    </row>
    <row r="19" spans="1:4" ht="15">
      <c r="A19" t="s">
        <v>68</v>
      </c>
      <c r="D19" s="1">
        <f>N12</f>
        <v>0.04023272770552747</v>
      </c>
    </row>
  </sheetData>
  <sheetProtection/>
  <printOptions/>
  <pageMargins left="0.25" right="0.25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7109375" style="0" bestFit="1" customWidth="1"/>
    <col min="3" max="3" width="7.421875" style="0" customWidth="1"/>
    <col min="6" max="6" width="7.140625" style="0" customWidth="1"/>
    <col min="8" max="8" width="9.57421875" style="0" bestFit="1" customWidth="1"/>
    <col min="10" max="10" width="7.8515625" style="0" customWidth="1"/>
    <col min="11" max="11" width="7.28125" style="0" customWidth="1"/>
    <col min="13" max="13" width="8.00390625" style="0" customWidth="1"/>
  </cols>
  <sheetData>
    <row r="1" ht="15">
      <c r="A1" s="24">
        <v>40553</v>
      </c>
    </row>
    <row r="2" ht="15">
      <c r="B2" t="s">
        <v>31</v>
      </c>
    </row>
    <row r="3" spans="2:6" ht="15">
      <c r="B3" t="s">
        <v>32</v>
      </c>
      <c r="D3" t="s">
        <v>33</v>
      </c>
      <c r="F3" t="s">
        <v>34</v>
      </c>
    </row>
    <row r="5" spans="1:10" ht="15">
      <c r="A5" s="12" t="s">
        <v>86</v>
      </c>
      <c r="B5" t="s">
        <v>35</v>
      </c>
      <c r="C5" t="s">
        <v>35</v>
      </c>
      <c r="E5" t="s">
        <v>18</v>
      </c>
      <c r="F5" t="s">
        <v>18</v>
      </c>
      <c r="H5" t="s">
        <v>42</v>
      </c>
      <c r="J5" t="s">
        <v>42</v>
      </c>
    </row>
    <row r="6" spans="1:10" ht="15">
      <c r="A6" t="s">
        <v>8</v>
      </c>
      <c r="B6" t="s">
        <v>0</v>
      </c>
      <c r="C6" t="s">
        <v>1</v>
      </c>
      <c r="D6" t="s">
        <v>2</v>
      </c>
      <c r="E6" t="s">
        <v>36</v>
      </c>
      <c r="F6" t="s">
        <v>37</v>
      </c>
      <c r="G6" t="s">
        <v>38</v>
      </c>
      <c r="H6" t="s">
        <v>39</v>
      </c>
      <c r="I6" t="s">
        <v>40</v>
      </c>
      <c r="J6" t="s">
        <v>41</v>
      </c>
    </row>
    <row r="7" spans="1:10" ht="15">
      <c r="A7">
        <v>1</v>
      </c>
      <c r="B7">
        <v>100</v>
      </c>
      <c r="C7">
        <v>2</v>
      </c>
      <c r="D7" s="1">
        <f>C7/B7</f>
        <v>0.02</v>
      </c>
      <c r="E7">
        <v>10</v>
      </c>
      <c r="F7">
        <v>0.1</v>
      </c>
      <c r="G7" s="3">
        <f>F7/E7</f>
        <v>0.01</v>
      </c>
      <c r="H7" s="7">
        <f>B7^2*E7</f>
        <v>100000</v>
      </c>
      <c r="I7" s="1">
        <f>SQRT((2*D7)^2+G7^2)</f>
        <v>0.04123105625617661</v>
      </c>
      <c r="J7" s="4">
        <f>I7*H7</f>
        <v>4123.105625617661</v>
      </c>
    </row>
    <row r="8" spans="1:10" ht="15">
      <c r="A8">
        <v>2</v>
      </c>
      <c r="B8">
        <v>200</v>
      </c>
      <c r="C8">
        <v>3</v>
      </c>
      <c r="D8" s="1">
        <f>C8/B8</f>
        <v>0.015</v>
      </c>
      <c r="E8">
        <v>10</v>
      </c>
      <c r="F8">
        <v>0.1</v>
      </c>
      <c r="G8" s="3">
        <f>F8/E8</f>
        <v>0.01</v>
      </c>
      <c r="H8" s="7">
        <f>B8^2*E8</f>
        <v>400000</v>
      </c>
      <c r="I8" s="1">
        <f>SQRT((2*D8)^2+G8^2)</f>
        <v>0.03162277660168379</v>
      </c>
      <c r="J8" s="4">
        <f>I8*H8</f>
        <v>12649.110640673516</v>
      </c>
    </row>
    <row r="9" spans="1:10" ht="15">
      <c r="A9">
        <v>3</v>
      </c>
      <c r="B9">
        <v>300</v>
      </c>
      <c r="C9">
        <v>4</v>
      </c>
      <c r="D9" s="1">
        <f>C9/B9</f>
        <v>0.013333333333333334</v>
      </c>
      <c r="E9">
        <v>10</v>
      </c>
      <c r="F9">
        <v>0.1</v>
      </c>
      <c r="G9" s="3">
        <f>F9/E9</f>
        <v>0.01</v>
      </c>
      <c r="H9" s="7">
        <f>B9^2*E9</f>
        <v>900000</v>
      </c>
      <c r="I9" s="1">
        <f>SQRT((2*D9)^2+G9^2)</f>
        <v>0.028480012484391772</v>
      </c>
      <c r="J9" s="4">
        <f>I9*H9</f>
        <v>25632.011235952596</v>
      </c>
    </row>
    <row r="10" ht="15">
      <c r="I10" s="9" t="s">
        <v>71</v>
      </c>
    </row>
    <row r="11" spans="1:10" ht="15">
      <c r="A11" t="s">
        <v>27</v>
      </c>
      <c r="B11">
        <f>AVERAGE(B7:B9)</f>
        <v>200</v>
      </c>
      <c r="C11">
        <f aca="true" t="shared" si="0" ref="C11:I11">AVERAGE(C7:C9)</f>
        <v>3</v>
      </c>
      <c r="D11" s="1">
        <f t="shared" si="0"/>
        <v>0.016111111111111114</v>
      </c>
      <c r="E11" s="6">
        <f t="shared" si="0"/>
        <v>10</v>
      </c>
      <c r="F11">
        <f t="shared" si="0"/>
        <v>0.10000000000000002</v>
      </c>
      <c r="G11" s="3">
        <f t="shared" si="0"/>
        <v>0.01</v>
      </c>
      <c r="H11" s="7">
        <f t="shared" si="0"/>
        <v>466666.6666666667</v>
      </c>
      <c r="I11" s="1">
        <f t="shared" si="0"/>
        <v>0.03377794844741739</v>
      </c>
      <c r="J11" s="4">
        <f>AVERAGE(J7:J9)</f>
        <v>14134.742500747923</v>
      </c>
    </row>
    <row r="12" spans="1:10" ht="15">
      <c r="A12" t="s">
        <v>28</v>
      </c>
      <c r="B12">
        <f>STDEV(B7:B9)</f>
        <v>100</v>
      </c>
      <c r="C12">
        <f aca="true" t="shared" si="1" ref="C12:I12">STDEV(C7:C9)</f>
        <v>1</v>
      </c>
      <c r="D12" s="1">
        <f t="shared" si="1"/>
        <v>0.0034694433324435545</v>
      </c>
      <c r="E12" s="6">
        <f t="shared" si="1"/>
        <v>0</v>
      </c>
      <c r="F12">
        <f t="shared" si="1"/>
        <v>1.6996749443881478E-17</v>
      </c>
      <c r="G12" s="3">
        <f t="shared" si="1"/>
        <v>0</v>
      </c>
      <c r="H12" s="7">
        <f t="shared" si="1"/>
        <v>404145.188432738</v>
      </c>
      <c r="I12" s="1">
        <f t="shared" si="1"/>
        <v>0.006643105718033945</v>
      </c>
      <c r="J12" s="4">
        <f>STDEV(J7:J9)</f>
        <v>10831.13944404399</v>
      </c>
    </row>
    <row r="13" spans="1:10" ht="15">
      <c r="A13" t="s">
        <v>29</v>
      </c>
      <c r="B13">
        <f>B12/SQRT(3)</f>
        <v>57.73502691896258</v>
      </c>
      <c r="C13">
        <f aca="true" t="shared" si="2" ref="C13:J13">C12/SQRT(3)</f>
        <v>0.5773502691896258</v>
      </c>
      <c r="D13" s="1">
        <f t="shared" si="2"/>
        <v>0.0020030840419244383</v>
      </c>
      <c r="E13" s="6">
        <f t="shared" si="2"/>
        <v>0</v>
      </c>
      <c r="F13">
        <f t="shared" si="2"/>
        <v>9.813077866773593E-18</v>
      </c>
      <c r="G13" s="3">
        <f t="shared" si="2"/>
        <v>0</v>
      </c>
      <c r="H13" s="7">
        <f t="shared" si="2"/>
        <v>233333.33333333334</v>
      </c>
      <c r="I13" s="1">
        <f t="shared" si="2"/>
        <v>0.0038353988745620403</v>
      </c>
      <c r="J13" s="4">
        <f t="shared" si="2"/>
        <v>6253.361273649172</v>
      </c>
    </row>
    <row r="16" spans="2:15" ht="15">
      <c r="B16" t="s">
        <v>18</v>
      </c>
      <c r="C16" t="s">
        <v>18</v>
      </c>
      <c r="F16" t="s">
        <v>18</v>
      </c>
      <c r="G16" t="s">
        <v>18</v>
      </c>
      <c r="I16" t="s">
        <v>52</v>
      </c>
      <c r="J16" t="s">
        <v>52</v>
      </c>
      <c r="K16" t="s">
        <v>52</v>
      </c>
      <c r="M16" t="s">
        <v>73</v>
      </c>
      <c r="O16" t="s">
        <v>73</v>
      </c>
    </row>
    <row r="17" spans="1:15" ht="15">
      <c r="A17" t="s">
        <v>8</v>
      </c>
      <c r="B17" t="s">
        <v>43</v>
      </c>
      <c r="C17" t="s">
        <v>44</v>
      </c>
      <c r="D17" t="s">
        <v>45</v>
      </c>
      <c r="E17" t="s">
        <v>74</v>
      </c>
      <c r="F17" t="s">
        <v>46</v>
      </c>
      <c r="G17" t="s">
        <v>47</v>
      </c>
      <c r="H17" t="s">
        <v>48</v>
      </c>
      <c r="I17" t="s">
        <v>75</v>
      </c>
      <c r="J17" t="s">
        <v>49</v>
      </c>
      <c r="K17" t="s">
        <v>51</v>
      </c>
      <c r="L17" t="s">
        <v>50</v>
      </c>
      <c r="M17" t="s">
        <v>53</v>
      </c>
      <c r="N17" t="s">
        <v>54</v>
      </c>
      <c r="O17" t="s">
        <v>55</v>
      </c>
    </row>
    <row r="18" spans="1:15" ht="15">
      <c r="A18">
        <v>1</v>
      </c>
      <c r="B18">
        <v>12.3</v>
      </c>
      <c r="C18">
        <v>1</v>
      </c>
      <c r="D18" s="1">
        <f>C18/B18</f>
        <v>0.08130081300813008</v>
      </c>
      <c r="E18">
        <f>2*B18*C18</f>
        <v>24.6</v>
      </c>
      <c r="F18">
        <v>10</v>
      </c>
      <c r="G18">
        <v>0.0001</v>
      </c>
      <c r="H18" s="3">
        <f>G18/F18</f>
        <v>1E-05</v>
      </c>
      <c r="I18">
        <f>2*F18*G18</f>
        <v>0.002</v>
      </c>
      <c r="J18" s="5">
        <f>B18^2+F18^2</f>
        <v>251.29000000000002</v>
      </c>
      <c r="K18" s="5">
        <f>SQRT(E18^2+I18^2)</f>
        <v>24.600000081300813</v>
      </c>
      <c r="L18" s="1">
        <f>K18/J18</f>
        <v>0.09789486283298504</v>
      </c>
      <c r="M18" s="6">
        <f>H7/J18</f>
        <v>397.9465955668749</v>
      </c>
      <c r="N18" s="1">
        <f>SQRT(I7^2+L18^2)</f>
        <v>0.10622336922301494</v>
      </c>
      <c r="O18" s="6">
        <f>M18*N18</f>
        <v>42.271228151941955</v>
      </c>
    </row>
    <row r="19" spans="1:15" ht="15">
      <c r="A19">
        <v>2</v>
      </c>
      <c r="B19">
        <v>26.7</v>
      </c>
      <c r="C19">
        <v>1</v>
      </c>
      <c r="D19" s="1">
        <f>C19/B19</f>
        <v>0.03745318352059925</v>
      </c>
      <c r="E19">
        <f>2*B19*C19</f>
        <v>53.4</v>
      </c>
      <c r="F19">
        <v>10</v>
      </c>
      <c r="G19">
        <v>0.0001</v>
      </c>
      <c r="H19" s="3">
        <f>G19/F19</f>
        <v>1E-05</v>
      </c>
      <c r="I19">
        <f>2*F19*G19</f>
        <v>0.002</v>
      </c>
      <c r="J19" s="5">
        <f>B19^2+F19^2</f>
        <v>812.89</v>
      </c>
      <c r="K19" s="5">
        <f>SQRT(E19^2+I19^2)</f>
        <v>53.40000003745318</v>
      </c>
      <c r="L19" s="1">
        <f>K19/J19</f>
        <v>0.06569154502755992</v>
      </c>
      <c r="M19" s="6">
        <f>H8/J19</f>
        <v>492.07149798865777</v>
      </c>
      <c r="N19" s="1">
        <f>SQRT(I8^2+L19^2)</f>
        <v>0.07290664639186151</v>
      </c>
      <c r="O19" s="6">
        <f>M19*N19</f>
        <v>35.87528270337266</v>
      </c>
    </row>
    <row r="20" spans="1:15" ht="15">
      <c r="A20">
        <v>3</v>
      </c>
      <c r="B20">
        <v>38.6</v>
      </c>
      <c r="C20">
        <v>1</v>
      </c>
      <c r="D20" s="1">
        <f>C20/B20</f>
        <v>0.025906735751295335</v>
      </c>
      <c r="E20">
        <f>2*B20*C20</f>
        <v>77.2</v>
      </c>
      <c r="F20">
        <v>10</v>
      </c>
      <c r="G20">
        <v>0.0001</v>
      </c>
      <c r="H20" s="3">
        <f>G20/F20</f>
        <v>1E-05</v>
      </c>
      <c r="I20">
        <f>2*F20*G20</f>
        <v>0.002</v>
      </c>
      <c r="J20" s="5">
        <f>B20^2+F20^2</f>
        <v>1589.96</v>
      </c>
      <c r="K20" s="5">
        <f>SQRT(E20^2+I20^2)</f>
        <v>77.20000002590675</v>
      </c>
      <c r="L20" s="1">
        <f>K20/J20</f>
        <v>0.04855468063719008</v>
      </c>
      <c r="M20" s="6">
        <f>H9/J20</f>
        <v>566.0519761503434</v>
      </c>
      <c r="N20" s="1">
        <f>SQRT(I9^2+L20^2)</f>
        <v>0.05629092398327312</v>
      </c>
      <c r="O20" s="6">
        <f>M20*N20</f>
        <v>31.863588760060512</v>
      </c>
    </row>
    <row r="21" spans="4:14" ht="15">
      <c r="D21" s="1" t="s">
        <v>104</v>
      </c>
      <c r="J21" s="5"/>
      <c r="K21" s="5"/>
      <c r="L21" t="s">
        <v>107</v>
      </c>
      <c r="M21" s="6"/>
      <c r="N21" t="s">
        <v>106</v>
      </c>
    </row>
    <row r="22" spans="1:15" ht="15">
      <c r="A22" t="s">
        <v>27</v>
      </c>
      <c r="B22" s="6">
        <f>AVERAGE(B18:B20)</f>
        <v>25.866666666666664</v>
      </c>
      <c r="C22">
        <f aca="true" t="shared" si="3" ref="C22:K22">AVERAGE(C18:C20)</f>
        <v>1</v>
      </c>
      <c r="D22" s="1">
        <f t="shared" si="3"/>
        <v>0.04822024409334156</v>
      </c>
      <c r="E22" s="6">
        <f>AVERAGE(E18:E20)</f>
        <v>51.73333333333333</v>
      </c>
      <c r="F22" s="6">
        <f t="shared" si="3"/>
        <v>10</v>
      </c>
      <c r="G22">
        <f t="shared" si="3"/>
        <v>0.0001</v>
      </c>
      <c r="H22" s="3">
        <f t="shared" si="3"/>
        <v>1E-05</v>
      </c>
      <c r="I22" s="1">
        <f>AVERAGE(I18:I20)</f>
        <v>0.002</v>
      </c>
      <c r="J22" s="5">
        <f t="shared" si="3"/>
        <v>884.7133333333335</v>
      </c>
      <c r="K22" s="5">
        <f t="shared" si="3"/>
        <v>51.733333381553585</v>
      </c>
      <c r="L22" s="1">
        <f>AVERAGE(L18:L20)</f>
        <v>0.07071369616591168</v>
      </c>
      <c r="M22" s="6">
        <f>AVERAGE(M18:M20)</f>
        <v>485.35668990195865</v>
      </c>
      <c r="N22" s="1">
        <f>AVERAGE(N18:N20)</f>
        <v>0.07847364653271653</v>
      </c>
      <c r="O22" s="1">
        <f>AVERAGE(O18:O20)</f>
        <v>36.670033205125044</v>
      </c>
    </row>
    <row r="23" spans="1:15" ht="15">
      <c r="A23" t="s">
        <v>28</v>
      </c>
      <c r="B23" s="6">
        <f>STDEV(B18:B20)</f>
        <v>13.169788659402762</v>
      </c>
      <c r="C23">
        <f aca="true" t="shared" si="4" ref="C23:K23">STDEV(C18:C20)</f>
        <v>0</v>
      </c>
      <c r="D23" s="1">
        <f t="shared" si="4"/>
        <v>0.029224529830552782</v>
      </c>
      <c r="E23" s="6">
        <f>STDEV(E18:E20)</f>
        <v>26.339577318805524</v>
      </c>
      <c r="F23" s="6">
        <f t="shared" si="4"/>
        <v>0</v>
      </c>
      <c r="G23">
        <f t="shared" si="4"/>
        <v>0</v>
      </c>
      <c r="H23" s="3">
        <f t="shared" si="4"/>
        <v>0</v>
      </c>
      <c r="I23" s="1">
        <f>STDEV(I18:I20)</f>
        <v>0</v>
      </c>
      <c r="J23" s="5">
        <f t="shared" si="4"/>
        <v>672.2189268633645</v>
      </c>
      <c r="K23" s="5">
        <f t="shared" si="4"/>
        <v>26.339577290639113</v>
      </c>
      <c r="L23" s="1">
        <f>STDEV(L18:L20)</f>
        <v>0.025050546826783978</v>
      </c>
      <c r="M23" s="6">
        <f>STDEV(M18:M20)</f>
        <v>84.25361256948679</v>
      </c>
      <c r="N23" s="1">
        <f>STDEV(N18:N20)</f>
        <v>0.025427463299180317</v>
      </c>
      <c r="O23" s="1">
        <f>STDEV(O18:O20)</f>
        <v>5.24913904348965</v>
      </c>
    </row>
    <row r="24" spans="1:15" ht="15">
      <c r="A24" t="s">
        <v>29</v>
      </c>
      <c r="B24" s="6">
        <f aca="true" t="shared" si="5" ref="B24:O24">B23/SQRT(3)</f>
        <v>7.6035810276766655</v>
      </c>
      <c r="C24">
        <f t="shared" si="5"/>
        <v>0</v>
      </c>
      <c r="D24" s="1">
        <f t="shared" si="5"/>
        <v>0.016872790164609897</v>
      </c>
      <c r="E24" s="6">
        <f t="shared" si="5"/>
        <v>15.207162055353331</v>
      </c>
      <c r="F24" s="6">
        <f t="shared" si="5"/>
        <v>0</v>
      </c>
      <c r="G24">
        <f t="shared" si="5"/>
        <v>0</v>
      </c>
      <c r="H24" s="3">
        <f t="shared" si="5"/>
        <v>0</v>
      </c>
      <c r="I24" s="1">
        <f t="shared" si="5"/>
        <v>0</v>
      </c>
      <c r="J24" s="5">
        <f t="shared" si="5"/>
        <v>388.10577837892487</v>
      </c>
      <c r="K24" s="5">
        <f t="shared" si="5"/>
        <v>15.207162039091447</v>
      </c>
      <c r="L24" s="1">
        <f t="shared" si="5"/>
        <v>0.014462939953791056</v>
      </c>
      <c r="M24" s="6">
        <f t="shared" si="5"/>
        <v>48.64384589719164</v>
      </c>
      <c r="N24" s="1">
        <f t="shared" si="5"/>
        <v>0.014680552780591086</v>
      </c>
      <c r="O24" s="1">
        <f t="shared" si="5"/>
        <v>3.030591839772524</v>
      </c>
    </row>
    <row r="26" spans="1:12" ht="15">
      <c r="A26" t="s">
        <v>61</v>
      </c>
      <c r="C26" t="s">
        <v>53</v>
      </c>
      <c r="D26" t="s">
        <v>55</v>
      </c>
      <c r="E26" t="s">
        <v>54</v>
      </c>
      <c r="F26" t="s">
        <v>76</v>
      </c>
      <c r="G26" t="s">
        <v>57</v>
      </c>
      <c r="H26" t="s">
        <v>84</v>
      </c>
      <c r="I26" t="s">
        <v>78</v>
      </c>
      <c r="J26" t="s">
        <v>79</v>
      </c>
      <c r="K26" s="11" t="s">
        <v>80</v>
      </c>
      <c r="L26" t="s">
        <v>58</v>
      </c>
    </row>
    <row r="27" spans="1:13" ht="15">
      <c r="A27" t="s">
        <v>85</v>
      </c>
      <c r="C27" s="6">
        <f>M22</f>
        <v>485.35668990195865</v>
      </c>
      <c r="D27" s="1">
        <f>O22</f>
        <v>36.670033205125044</v>
      </c>
      <c r="E27" s="1">
        <f>D27/C27</f>
        <v>0.07555275113758572</v>
      </c>
      <c r="F27">
        <v>404</v>
      </c>
      <c r="G27">
        <v>6.2</v>
      </c>
      <c r="H27">
        <f>G27/F27</f>
        <v>0.015346534653465346</v>
      </c>
      <c r="I27" s="6">
        <f>C27-F27</f>
        <v>81.35668990195865</v>
      </c>
      <c r="J27" s="1">
        <f>I27/F27</f>
        <v>0.20137794530187783</v>
      </c>
      <c r="K27" s="6">
        <f>SQRT(D27^2+G27^2)</f>
        <v>37.19047371659809</v>
      </c>
      <c r="L27" s="6">
        <f>I27/K27</f>
        <v>2.187567991790575</v>
      </c>
      <c r="M27" s="6"/>
    </row>
    <row r="28" spans="3:12" ht="15">
      <c r="C28" t="s">
        <v>73</v>
      </c>
      <c r="D28" t="s">
        <v>73</v>
      </c>
      <c r="E28" s="8">
        <f>E27</f>
        <v>0.07555275113758572</v>
      </c>
      <c r="F28" t="s">
        <v>73</v>
      </c>
      <c r="G28" t="s">
        <v>73</v>
      </c>
      <c r="H28" s="8">
        <f>H27</f>
        <v>0.015346534653465346</v>
      </c>
      <c r="J28" s="10">
        <f>J27</f>
        <v>0.20137794530187783</v>
      </c>
      <c r="L28" t="s">
        <v>69</v>
      </c>
    </row>
    <row r="29" spans="1:4" ht="15">
      <c r="A29" t="s">
        <v>70</v>
      </c>
      <c r="D29" s="1">
        <f>M24</f>
        <v>48.64384589719164</v>
      </c>
    </row>
    <row r="30" ht="15">
      <c r="F30" t="s">
        <v>87</v>
      </c>
    </row>
    <row r="31" ht="15">
      <c r="C31" t="s">
        <v>72</v>
      </c>
    </row>
    <row r="32" ht="15">
      <c r="D32" t="s">
        <v>77</v>
      </c>
    </row>
  </sheetData>
  <sheetProtection/>
  <printOptions/>
  <pageMargins left="0.25" right="0.25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7109375" style="0" bestFit="1" customWidth="1"/>
    <col min="2" max="2" width="10.140625" style="0" customWidth="1"/>
    <col min="5" max="5" width="7.28125" style="0" customWidth="1"/>
    <col min="6" max="6" width="7.57421875" style="0" customWidth="1"/>
    <col min="8" max="8" width="8.140625" style="0" customWidth="1"/>
    <col min="9" max="9" width="7.57421875" style="0" customWidth="1"/>
    <col min="10" max="10" width="7.7109375" style="0" customWidth="1"/>
    <col min="11" max="11" width="6.8515625" style="0" customWidth="1"/>
    <col min="12" max="12" width="5.57421875" style="0" customWidth="1"/>
  </cols>
  <sheetData>
    <row r="1" ht="15">
      <c r="A1" s="24">
        <v>40553</v>
      </c>
    </row>
    <row r="2" ht="15">
      <c r="B2" t="s">
        <v>94</v>
      </c>
    </row>
    <row r="4" spans="3:7" ht="15">
      <c r="C4" s="11" t="s">
        <v>102</v>
      </c>
      <c r="D4" s="11" t="s">
        <v>102</v>
      </c>
      <c r="E4" s="11"/>
      <c r="F4" s="11" t="s">
        <v>102</v>
      </c>
      <c r="G4" s="11" t="s">
        <v>102</v>
      </c>
    </row>
    <row r="5" spans="1:12" ht="15">
      <c r="A5" t="s">
        <v>61</v>
      </c>
      <c r="C5" s="11" t="s">
        <v>64</v>
      </c>
      <c r="D5" s="11" t="s">
        <v>66</v>
      </c>
      <c r="E5" s="11" t="s">
        <v>65</v>
      </c>
      <c r="F5" t="s">
        <v>98</v>
      </c>
      <c r="G5" t="s">
        <v>83</v>
      </c>
      <c r="H5" s="11" t="s">
        <v>97</v>
      </c>
      <c r="I5" t="s">
        <v>99</v>
      </c>
      <c r="J5" s="11" t="s">
        <v>80</v>
      </c>
      <c r="K5" t="s">
        <v>58</v>
      </c>
      <c r="L5" t="s">
        <v>95</v>
      </c>
    </row>
    <row r="6" spans="1:11" ht="15">
      <c r="A6" t="s">
        <v>88</v>
      </c>
      <c r="C6" s="1">
        <v>1.568</v>
      </c>
      <c r="D6" s="2">
        <v>0.069</v>
      </c>
      <c r="E6" s="14">
        <f>D6/C6</f>
        <v>0.04400510204081633</v>
      </c>
      <c r="H6" s="6"/>
      <c r="I6" s="1"/>
      <c r="J6" s="6"/>
      <c r="K6" s="6"/>
    </row>
    <row r="7" spans="1:12" ht="15">
      <c r="A7" t="s">
        <v>89</v>
      </c>
      <c r="C7" s="1">
        <v>1.543</v>
      </c>
      <c r="D7">
        <v>0.017</v>
      </c>
      <c r="E7" s="14">
        <f aca="true" t="shared" si="0" ref="E7:E14">D7/C7</f>
        <v>0.011017498379779651</v>
      </c>
      <c r="F7" s="3">
        <f>C6</f>
        <v>1.568</v>
      </c>
      <c r="G7" s="2">
        <v>0.00069</v>
      </c>
      <c r="H7" s="6">
        <f>C7-F7</f>
        <v>-0.025000000000000133</v>
      </c>
      <c r="I7" s="15">
        <f>H7/F7</f>
        <v>-0.015943877551020492</v>
      </c>
      <c r="J7" s="3">
        <f>SQRT(D7^2+G7^2)</f>
        <v>0.0170139971787937</v>
      </c>
      <c r="K7" s="6">
        <f>H7/J7</f>
        <v>-1.4693784028106112</v>
      </c>
      <c r="L7" s="11" t="s">
        <v>92</v>
      </c>
    </row>
    <row r="8" spans="1:12" ht="15">
      <c r="A8" t="s">
        <v>90</v>
      </c>
      <c r="C8" s="1">
        <v>1.6057</v>
      </c>
      <c r="D8" s="1">
        <v>0.01618</v>
      </c>
      <c r="E8" s="14">
        <f t="shared" si="0"/>
        <v>0.010076602105000936</v>
      </c>
      <c r="F8" s="3">
        <f>C6</f>
        <v>1.568</v>
      </c>
      <c r="G8" s="2">
        <v>0.00069</v>
      </c>
      <c r="H8" s="6">
        <f>C8-F8</f>
        <v>0.037699999999999845</v>
      </c>
      <c r="I8" s="15">
        <f>H8/F8</f>
        <v>0.024043367346938675</v>
      </c>
      <c r="J8" s="3">
        <f>SQRT(D8^2+G8^2)</f>
        <v>0.01619470592508552</v>
      </c>
      <c r="K8" s="6">
        <f>H8/J8</f>
        <v>2.3279212462637395</v>
      </c>
      <c r="L8" s="11" t="s">
        <v>93</v>
      </c>
    </row>
    <row r="9" spans="5:12" ht="15">
      <c r="E9" s="14"/>
      <c r="F9" s="2"/>
      <c r="G9" s="2"/>
      <c r="H9" s="14"/>
      <c r="I9" s="15"/>
      <c r="J9" s="3"/>
      <c r="K9" s="6"/>
      <c r="L9" s="11"/>
    </row>
    <row r="10" spans="1:12" ht="15">
      <c r="A10" t="s">
        <v>91</v>
      </c>
      <c r="C10" s="19" t="s">
        <v>102</v>
      </c>
      <c r="D10" s="19" t="s">
        <v>102</v>
      </c>
      <c r="E10" s="20"/>
      <c r="F10" s="19" t="s">
        <v>102</v>
      </c>
      <c r="G10" s="19" t="s">
        <v>102</v>
      </c>
      <c r="H10" s="14"/>
      <c r="I10" s="15"/>
      <c r="J10" s="3"/>
      <c r="K10" s="6"/>
      <c r="L10" s="11"/>
    </row>
    <row r="11" spans="1:12" ht="15">
      <c r="A11" t="s">
        <v>96</v>
      </c>
      <c r="C11">
        <v>1.0791</v>
      </c>
      <c r="D11">
        <v>0.0209</v>
      </c>
      <c r="E11" s="14">
        <f t="shared" si="0"/>
        <v>0.019367991845056064</v>
      </c>
      <c r="F11" s="6">
        <v>1</v>
      </c>
      <c r="G11">
        <v>0</v>
      </c>
      <c r="H11" s="6">
        <f>C11-F11</f>
        <v>0.07909999999999995</v>
      </c>
      <c r="I11" s="13">
        <f>H11/F11</f>
        <v>0.07909999999999995</v>
      </c>
      <c r="J11" s="6">
        <f>SQRT(D11^2+G11^2)</f>
        <v>0.0209</v>
      </c>
      <c r="K11" s="6">
        <f>H11/J11</f>
        <v>3.784688995215309</v>
      </c>
      <c r="L11" s="11" t="s">
        <v>93</v>
      </c>
    </row>
    <row r="12" spans="5:12" ht="15">
      <c r="E12" s="14"/>
      <c r="F12" s="6"/>
      <c r="H12" s="6"/>
      <c r="I12" s="13"/>
      <c r="J12" s="6"/>
      <c r="K12" s="6"/>
      <c r="L12" s="11"/>
    </row>
    <row r="13" spans="3:12" ht="15">
      <c r="C13" s="11" t="s">
        <v>22</v>
      </c>
      <c r="D13" s="11" t="s">
        <v>22</v>
      </c>
      <c r="E13" s="16"/>
      <c r="F13" s="17" t="s">
        <v>22</v>
      </c>
      <c r="G13" s="11" t="s">
        <v>22</v>
      </c>
      <c r="H13" s="17"/>
      <c r="I13" s="18"/>
      <c r="J13" s="17"/>
      <c r="K13" s="17"/>
      <c r="L13" s="11"/>
    </row>
    <row r="14" spans="1:12" ht="15">
      <c r="A14" t="s">
        <v>103</v>
      </c>
      <c r="C14">
        <v>0.003</v>
      </c>
      <c r="D14">
        <v>0.0017</v>
      </c>
      <c r="E14" s="13">
        <f t="shared" si="0"/>
        <v>0.5666666666666667</v>
      </c>
      <c r="F14">
        <v>0</v>
      </c>
      <c r="G14">
        <v>0</v>
      </c>
      <c r="H14" s="2">
        <f>C14-F14</f>
        <v>0.003</v>
      </c>
      <c r="I14" s="1"/>
      <c r="J14" s="2">
        <f>SQRT(D14^2+G14^2)</f>
        <v>0.0017</v>
      </c>
      <c r="K14" s="6">
        <f>H14/J14</f>
        <v>1.7647058823529413</v>
      </c>
      <c r="L14" s="11" t="s">
        <v>92</v>
      </c>
    </row>
  </sheetData>
  <sheetProtection/>
  <printOptions/>
  <pageMargins left="0.25" right="0.25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Linnemann</dc:creator>
  <cp:keywords/>
  <dc:description/>
  <cp:lastModifiedBy>Linnemann</cp:lastModifiedBy>
  <cp:lastPrinted>2011-01-07T04:15:35Z</cp:lastPrinted>
  <dcterms:created xsi:type="dcterms:W3CDTF">2011-01-06T02:48:50Z</dcterms:created>
  <dcterms:modified xsi:type="dcterms:W3CDTF">2011-01-10T19:27:37Z</dcterms:modified>
  <cp:category/>
  <cp:version/>
  <cp:contentType/>
  <cp:contentStatus/>
</cp:coreProperties>
</file>