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6980" windowHeight="5100" activeTab="5"/>
  </bookViews>
  <sheets>
    <sheet name="Crate" sheetId="1" r:id="rId1"/>
    <sheet name="L1_L2 (FW)" sheetId="2" r:id="rId2"/>
    <sheet name="MBT" sheetId="3" r:id="rId3"/>
    <sheet name="FIC" sheetId="4" r:id="rId4"/>
    <sheet name="Admin(FW)" sheetId="5" r:id="rId5"/>
    <sheet name="Worker(FW)" sheetId="6" r:id="rId6"/>
    <sheet name="Admin (SW)" sheetId="7" r:id="rId7"/>
    <sheet name="Worker (SW)" sheetId="8" r:id="rId8"/>
    <sheet name="standard_id" sheetId="9" r:id="rId9"/>
    <sheet name="scaler_histogram" sheetId="10" r:id="rId10"/>
    <sheet name="irregular_scaler_histogram" sheetId="11" r:id="rId11"/>
    <sheet name="incomplete_histogram" sheetId="12" r:id="rId12"/>
    <sheet name="scaler" sheetId="13" r:id="rId13"/>
    <sheet name="bitmask" sheetId="14" r:id="rId14"/>
    <sheet name="circular_buffer" sheetId="15" r:id="rId15"/>
  </sheets>
  <definedNames/>
  <calcPr fullCalcOnLoad="1"/>
</workbook>
</file>

<file path=xl/sharedStrings.xml><?xml version="1.0" encoding="utf-8"?>
<sst xmlns="http://schemas.openxmlformats.org/spreadsheetml/2006/main" count="649" uniqueCount="277">
  <si>
    <t>Monitoring for MBT</t>
  </si>
  <si>
    <t>name</t>
  </si>
  <si>
    <t>8 channels</t>
  </si>
  <si>
    <t>Buffer occupancy</t>
  </si>
  <si>
    <t>packed</t>
  </si>
  <si>
    <t>unpacked</t>
  </si>
  <si>
    <t>Bytes</t>
  </si>
  <si>
    <t>Min_occupancy</t>
  </si>
  <si>
    <t>type</t>
  </si>
  <si>
    <t>scaler_histogram</t>
  </si>
  <si>
    <t>channels</t>
  </si>
  <si>
    <t>Max_occupancy</t>
  </si>
  <si>
    <t>channel_n_occupancy</t>
  </si>
  <si>
    <t>channel number</t>
  </si>
  <si>
    <t>byte</t>
  </si>
  <si>
    <t>bitmask</t>
  </si>
  <si>
    <t>States</t>
  </si>
  <si>
    <t>events_in_channels</t>
  </si>
  <si>
    <t>all 3 histograms should have same sums</t>
  </si>
  <si>
    <t>SCL_control_register</t>
  </si>
  <si>
    <t>channel_status</t>
  </si>
  <si>
    <t>Errors</t>
  </si>
  <si>
    <t>Channel errors</t>
  </si>
  <si>
    <t>scaler</t>
  </si>
  <si>
    <t>parameters</t>
  </si>
  <si>
    <t>Aggregation:</t>
  </si>
  <si>
    <t>combine histograms (how?)</t>
  </si>
  <si>
    <t>concatenate bitmasks</t>
  </si>
  <si>
    <t>concatenate error scalers</t>
  </si>
  <si>
    <t>1,8</t>
  </si>
  <si>
    <t>bytes</t>
  </si>
  <si>
    <t>(4B per object)</t>
  </si>
  <si>
    <t>parameters:</t>
  </si>
  <si>
    <t>lowest bin</t>
  </si>
  <si>
    <t>max bin</t>
  </si>
  <si>
    <t># active bits</t>
  </si>
  <si>
    <t>(default = all bits in bytes)</t>
  </si>
  <si>
    <t>lsbit</t>
  </si>
  <si>
    <t>(default = 0)</t>
  </si>
  <si>
    <t>even spacing of bins</t>
  </si>
  <si>
    <t># scalers</t>
  </si>
  <si>
    <r>
      <t>scaler</t>
    </r>
    <r>
      <rPr>
        <sz val="10"/>
        <rFont val="Arial"/>
        <family val="0"/>
      </rPr>
      <t>{param 1, param2}</t>
    </r>
  </si>
  <si>
    <t>= # bins</t>
  </si>
  <si>
    <t>SIZE</t>
  </si>
  <si>
    <t>formatted text dump</t>
  </si>
  <si>
    <t>DISPLAY INFORMATION</t>
  </si>
  <si>
    <t>crate</t>
  </si>
  <si>
    <t>slot</t>
  </si>
  <si>
    <t>standard_id</t>
  </si>
  <si>
    <t>standard id</t>
  </si>
  <si>
    <t>card type</t>
  </si>
  <si>
    <t>timestamp</t>
  </si>
  <si>
    <t>stale?</t>
  </si>
  <si>
    <t>event stamp</t>
  </si>
  <si>
    <t>long name</t>
  </si>
  <si>
    <t>short name</t>
  </si>
  <si>
    <t>display types:</t>
  </si>
  <si>
    <t>inclusion in a buffer box display:</t>
  </si>
  <si>
    <t>mean occupancy of min histogram on scale of 0 to 16</t>
  </si>
  <si>
    <t>mean occupancy of max histogram on scale of 0 to 16</t>
  </si>
  <si>
    <t>indicate errors; display on click</t>
  </si>
  <si>
    <t>show histogram on click</t>
  </si>
  <si>
    <t>if in special hung state, 0 min, 16 max, list any channels in state mask that have zero events</t>
  </si>
  <si>
    <t>beware: this should really be first masked with the "in use" mask"</t>
  </si>
  <si>
    <t>may also need the "in use" mask to interpret</t>
  </si>
  <si>
    <t>Monitoring for FIC</t>
  </si>
  <si>
    <t>4 channels</t>
  </si>
  <si>
    <t>irregular_scaler_histogram</t>
  </si>
  <si>
    <t>max_occupancy</t>
  </si>
  <si>
    <t>4 counters per channel</t>
  </si>
  <si>
    <t>1 counter per channel</t>
  </si>
  <si>
    <t>(appear as 1 card with more channels)</t>
  </si>
  <si>
    <t>on click, display status masks</t>
  </si>
  <si>
    <t>uneven spacing of bins</t>
  </si>
  <si>
    <t>bin2 min - bin2 max</t>
  </si>
  <si>
    <t>bin1 min - bin1 max</t>
  </si>
  <si>
    <t>etc up to # bins</t>
  </si>
  <si>
    <t>Monitoring for Admininstrator (hardware framework)</t>
  </si>
  <si>
    <t>allocated_occupancy</t>
  </si>
  <si>
    <t>incomplete_histogram</t>
  </si>
  <si>
    <t>processing_occupancy</t>
  </si>
  <si>
    <t>wait_l2_answer_occupancy</t>
  </si>
  <si>
    <t>8B =64 bits per object</t>
  </si>
  <si>
    <t>all scalers 40 bits; incomplete histograms referenced to beam crossing counter</t>
  </si>
  <si>
    <t>free</t>
  </si>
  <si>
    <t>wait_l3_readout</t>
  </si>
  <si>
    <t>to_be_allocated_worker_n</t>
  </si>
  <si>
    <t>State occupancy</t>
  </si>
  <si>
    <t>wait_event</t>
  </si>
  <si>
    <t>1,40</t>
  </si>
  <si>
    <t>reply_worker</t>
  </si>
  <si>
    <t>l2_answer</t>
  </si>
  <si>
    <t>manage_l3_readout</t>
  </si>
  <si>
    <t>collecting_status</t>
  </si>
  <si>
    <t>Quasi-state occupancy</t>
  </si>
  <si>
    <t>interrupt</t>
  </si>
  <si>
    <t>VME_Bus_busy</t>
  </si>
  <si>
    <t>Magic_Bus_busy</t>
  </si>
  <si>
    <t>actually on worker1 scalers</t>
  </si>
  <si>
    <t>none required</t>
  </si>
  <si>
    <t>mean occupancy of processing histogram on scale of 0 to 16</t>
  </si>
  <si>
    <t>show other histograms on click</t>
  </si>
  <si>
    <t>pie chart of fractional state occupancy</t>
  </si>
  <si>
    <t>bar chart (max 100%) of quasi-states</t>
  </si>
  <si>
    <t>should sum to 100% = crossing counter</t>
  </si>
  <si>
    <t>Steve Gross: trade resolution for</t>
  </si>
  <si>
    <t>having complete histograms?</t>
  </si>
  <si>
    <t>allows cable checkout if vital…</t>
  </si>
  <si>
    <t>like irregular histogram, except a specific scaler needed to make up missing bin</t>
  </si>
  <si>
    <t>missing bin annotated by [min - max]</t>
  </si>
  <si>
    <t>pointer to normalizing histogram</t>
  </si>
  <si>
    <t>Monitoring for L1/L2 (hardware framework)</t>
  </si>
  <si>
    <t>beam crossing</t>
  </si>
  <si>
    <t>L1 accepts</t>
  </si>
  <si>
    <t>L2 accepts</t>
  </si>
  <si>
    <t>self-clocking</t>
  </si>
  <si>
    <t>clocked by beam crossing</t>
  </si>
  <si>
    <t>L1_busy</t>
  </si>
  <si>
    <t>L2_busy</t>
  </si>
  <si>
    <t>L2_buffer_occupancy</t>
  </si>
  <si>
    <t>L1 display:</t>
  </si>
  <si>
    <t>use click of beam crossings to turn L1, L2 accepts into Hz</t>
  </si>
  <si>
    <t>display L1, L2 deadtime as expanding boxes, perhaps logarithmic with some max as 100%</t>
  </si>
  <si>
    <t>display L2 buffers=16 as expanding box inside L1 deadtime</t>
  </si>
  <si>
    <t>display histogram on click</t>
  </si>
  <si>
    <t>calculate rejection rates</t>
  </si>
  <si>
    <t>L3 accepts from elsewhere…</t>
  </si>
  <si>
    <t>all scalers 40 bits</t>
  </si>
  <si>
    <t>give l2 buffer occupancy histogram to L2Global for treatment as L2 decision pending buffer</t>
  </si>
  <si>
    <t>Monitoring for Worker (hardware framework)</t>
  </si>
  <si>
    <t>none</t>
  </si>
  <si>
    <t>processing</t>
  </si>
  <si>
    <t>wait_administrator_reply</t>
  </si>
  <si>
    <t>writing_output</t>
  </si>
  <si>
    <t>combine occupancy fractions</t>
  </si>
  <si>
    <t>convert processing time fraction to absolute average processing per event (use 1/L1 Hz)</t>
  </si>
  <si>
    <t>average of averages</t>
  </si>
  <si>
    <t>17,2,16; 0,16</t>
  </si>
  <si>
    <t>Event Counters</t>
  </si>
  <si>
    <t>int</t>
  </si>
  <si>
    <t xml:space="preserve"> </t>
  </si>
  <si>
    <t>precision 1 sec</t>
  </si>
  <si>
    <t>read</t>
  </si>
  <si>
    <t>marked bad by source</t>
  </si>
  <si>
    <t>found bad in processing</t>
  </si>
  <si>
    <t>scl_init_requested</t>
  </si>
  <si>
    <t>L2 pass</t>
  </si>
  <si>
    <t>forced_write</t>
  </si>
  <si>
    <t>unbiased_sample</t>
  </si>
  <si>
    <t>reserved_special_write</t>
  </si>
  <si>
    <t>written to L2</t>
  </si>
  <si>
    <t>written to L3</t>
  </si>
  <si>
    <t>state snapshot</t>
  </si>
  <si>
    <t>Snapshot</t>
  </si>
  <si>
    <t>Circular Buffers</t>
  </si>
  <si>
    <t>allocated_buffers</t>
  </si>
  <si>
    <t>processing_buffers</t>
  </si>
  <si>
    <t>wait_l2_answer_buffers</t>
  </si>
  <si>
    <t>wait_l3_readout_buffers</t>
  </si>
  <si>
    <t>free_buffers</t>
  </si>
  <si>
    <t>error</t>
  </si>
  <si>
    <t>error counters have special properties</t>
  </si>
  <si>
    <t>input data incomplete</t>
  </si>
  <si>
    <t>time</t>
  </si>
  <si>
    <t>pairs of 32-bit times</t>
  </si>
  <si>
    <t>circular buffer</t>
  </si>
  <si>
    <t>number of entries</t>
  </si>
  <si>
    <t>bytes per entry</t>
  </si>
  <si>
    <t>time:</t>
  </si>
  <si>
    <t>displays</t>
  </si>
  <si>
    <t>(2ns clock cycle counts, each a 32-bit scaler, ie rollover at 32)</t>
  </si>
  <si>
    <t xml:space="preserve"> (root?) histogram of time differences, converted to seconds</t>
  </si>
  <si>
    <t>logic analyzer plot showing start and stop pairs (up and down) for this state</t>
  </si>
  <si>
    <t>multiple labelled traces make up a logic analyzer diagram</t>
  </si>
  <si>
    <t>scl_message</t>
  </si>
  <si>
    <t>logic analyzer</t>
  </si>
  <si>
    <t>histogram of time in state</t>
  </si>
  <si>
    <t>EPICS presentation of SCL history</t>
  </si>
  <si>
    <t>byte[256]</t>
  </si>
  <si>
    <t>Monitoring for Generic Worker (software)</t>
  </si>
  <si>
    <t>Monitoring for Generic Admininstrator (software)</t>
  </si>
  <si>
    <t>reply_administrator</t>
  </si>
  <si>
    <t>user</t>
  </si>
  <si>
    <t>event[5]</t>
  </si>
  <si>
    <t>event:</t>
  </si>
  <si>
    <t>mini-ntuple</t>
  </si>
  <si>
    <t>n entries means n * 4 bytes recorded about an event.  Will need to specify further what these bytes contain</t>
  </si>
  <si>
    <t>5 x 4 bytes assumed</t>
  </si>
  <si>
    <t>Error Logger</t>
  </si>
  <si>
    <t>Error Messages</t>
  </si>
  <si>
    <t>Administrator</t>
  </si>
  <si>
    <t>Worker</t>
  </si>
  <si>
    <t>MBT</t>
  </si>
  <si>
    <t>FIC</t>
  </si>
  <si>
    <t>SLIC</t>
  </si>
  <si>
    <t>EACH CARD</t>
  </si>
  <si>
    <t>Script Statistics</t>
  </si>
  <si>
    <t>Pass fraction per script</t>
  </si>
  <si>
    <t>try, pass</t>
  </si>
  <si>
    <t>Pass fraction per script tool</t>
  </si>
  <si>
    <t>try,pass per tool</t>
  </si>
  <si>
    <t>16 max per script</t>
  </si>
  <si>
    <t>parallel workers should have identical counts</t>
  </si>
  <si>
    <t>user event sent to root</t>
  </si>
  <si>
    <t xml:space="preserve">need detailed explanation of contents </t>
  </si>
  <si>
    <t>L1 masks for bit correlations</t>
  </si>
  <si>
    <t>L2 masks for bit correlations</t>
  </si>
  <si>
    <t>bitmasks sent to a processing program dedicated to isolating trigger bits which are highly correlated with each other</t>
  </si>
  <si>
    <t>error messages sent to alarm system, or error message collector</t>
  </si>
  <si>
    <t>TOTALS</t>
  </si>
  <si>
    <t>8 bits per byte</t>
  </si>
  <si>
    <t>display mean occupancies as:</t>
  </si>
  <si>
    <t>concatenate bitmasks, error scalers</t>
  </si>
  <si>
    <t>min: smallest of means from min histo</t>
  </si>
  <si>
    <t>max: largest of means of  max histo</t>
  </si>
  <si>
    <t>display histograms with lowest/highest mean, or display all histograms</t>
  </si>
  <si>
    <t>pairs of 32-bit time scalers (4,32)</t>
  </si>
  <si>
    <t>17,5,40;   0,16</t>
  </si>
  <si>
    <t>Monitoring for a generic Crate</t>
  </si>
  <si>
    <t>5,2,12;  0,1,2-3,4-7,8-16</t>
  </si>
  <si>
    <t xml:space="preserve">needs text to interpret bits </t>
  </si>
  <si>
    <t>4,5,40;  0,1,2-4,5-8,[9-16]</t>
  </si>
  <si>
    <t>7,5,40;  0,1,2-3,4-5,[6-8],9-14,15-15,16-16</t>
  </si>
  <si>
    <t>3,5,40;  0-4,5-12,[13-15],16</t>
  </si>
  <si>
    <t>3,5,40;  0-2,3-5,[6-7],8</t>
  </si>
  <si>
    <t>3,5,40;  0,1-4,[5-8],9-16</t>
  </si>
  <si>
    <t>1,5,40;  [0-14],15-16</t>
  </si>
  <si>
    <t>more counters for other qualifiers?</t>
  </si>
  <si>
    <t xml:space="preserve">at end of run, may collect a summary from the processors?  </t>
  </si>
  <si>
    <t>(would include not individual messages, but summary by types)</t>
  </si>
  <si>
    <t>add L1 pass fractions?</t>
  </si>
  <si>
    <t>need text to interpret</t>
  </si>
  <si>
    <t>farm-like workers should have event counts summed</t>
  </si>
  <si>
    <t>depends on crate:</t>
  </si>
  <si>
    <t>(time differences with rollover)</t>
  </si>
  <si>
    <t>script pass fraction report</t>
  </si>
  <si>
    <t>filter down to specific run</t>
  </si>
  <si>
    <t xml:space="preserve">needs coor trigger setup to interpret </t>
  </si>
  <si>
    <t>JTL</t>
  </si>
  <si>
    <t>rollover at bit</t>
  </si>
  <si>
    <t xml:space="preserve">bytes </t>
  </si>
  <si>
    <t>Always</t>
  </si>
  <si>
    <t>Queries</t>
  </si>
  <si>
    <t>Variable</t>
  </si>
  <si>
    <t>tot</t>
  </si>
  <si>
    <t>Q</t>
  </si>
  <si>
    <t>on Query</t>
  </si>
  <si>
    <t>Variable Length</t>
  </si>
  <si>
    <t>L1, L2, Detailed L2 displays</t>
  </si>
  <si>
    <t>in run summary</t>
  </si>
  <si>
    <t>A,2,D</t>
  </si>
  <si>
    <t>A,2,D,S</t>
  </si>
  <si>
    <t>track buffer occupancy changes too?</t>
  </si>
  <si>
    <t xml:space="preserve"> By time, or just values?</t>
  </si>
  <si>
    <t>Q,D</t>
  </si>
  <si>
    <t>A,D</t>
  </si>
  <si>
    <t>A? or Q, but lumped to L2G Admin as A?</t>
  </si>
  <si>
    <t>A,1,2,D,S</t>
  </si>
  <si>
    <t>per message [Q]</t>
  </si>
  <si>
    <t>per message [V]</t>
  </si>
  <si>
    <t>error logger summary?????</t>
  </si>
  <si>
    <t>Preprocessor</t>
  </si>
  <si>
    <t>Global</t>
  </si>
  <si>
    <t>Objects found</t>
  </si>
  <si>
    <t>user scalers</t>
  </si>
  <si>
    <t># L1 bits set</t>
  </si>
  <si>
    <t>eg: sum(eta), sum(phi-16) # no objects</t>
  </si>
  <si>
    <t>for objects/event</t>
  </si>
  <si>
    <t>tools/script</t>
  </si>
  <si>
    <t># tools run</t>
  </si>
  <si>
    <t># scripts run</t>
  </si>
  <si>
    <t>scripts/event, scripts/L1 bit</t>
  </si>
  <si>
    <t>L1 bits/event</t>
  </si>
  <si>
    <t>TCC</t>
  </si>
  <si>
    <t>HW Admin+Worker</t>
  </si>
  <si>
    <t>Framework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</si>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</sst>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8">
      <selection activeCell="K13" sqref="K13"/>
      <selection activeCell="J13" sqref="J13"/>
    </sheetView>
  </sheetViews>
  <sheetFormatPr defaultColWidth="9.140625" defaultRowHeight="12.75"/>
  <cols>
    <col min="2" max="2" width="12.28125" style="0" bestFit="1" customWidth="1"/>
  </cols>
  <sheetData>
    <row r="1" ht="12.75">
      <c r="A1" t="s">
        <v>218</v>
      </c>
    </row>
    <row r="2" ht="12.75">
      <c r="G2" s="7" t="s">
        <v>262</v>
      </c>
    </row>
    <row r="3" spans="1:9" ht="12.75">
      <c r="A3" t="s">
        <v>238</v>
      </c>
      <c r="B3" s="9">
        <f ca="1">NOW()</f>
        <v>36250.69082002315</v>
      </c>
      <c r="E3" s="1" t="s">
        <v>195</v>
      </c>
      <c r="I3" s="1" t="s">
        <v>209</v>
      </c>
    </row>
    <row r="4" spans="4:11" ht="12.75">
      <c r="D4" t="s">
        <v>241</v>
      </c>
      <c r="E4" t="s">
        <v>242</v>
      </c>
      <c r="F4" t="s">
        <v>243</v>
      </c>
      <c r="G4" s="10" t="s">
        <v>244</v>
      </c>
      <c r="H4" t="s">
        <v>241</v>
      </c>
      <c r="I4" t="s">
        <v>242</v>
      </c>
      <c r="J4" t="s">
        <v>243</v>
      </c>
      <c r="K4" s="10" t="s">
        <v>244</v>
      </c>
    </row>
    <row r="5" spans="3:10" ht="12.75">
      <c r="C5" t="s">
        <v>10</v>
      </c>
      <c r="D5" t="s">
        <v>30</v>
      </c>
      <c r="E5" t="s">
        <v>30</v>
      </c>
      <c r="F5" t="s">
        <v>30</v>
      </c>
      <c r="H5" t="s">
        <v>30</v>
      </c>
      <c r="I5" t="s">
        <v>240</v>
      </c>
      <c r="J5" t="s">
        <v>30</v>
      </c>
    </row>
    <row r="6" spans="1:11" ht="12.75">
      <c r="A6" t="s">
        <v>190</v>
      </c>
      <c r="C6">
        <v>1</v>
      </c>
      <c r="D6">
        <f>'Admin(FW)'!F26+'Admin (SW)'!G17+'Admin (SW)'!G26</f>
        <v>356</v>
      </c>
      <c r="E6">
        <f>'Admin (SW)'!G38+'Admin (SW)'!G41</f>
        <v>25696</v>
      </c>
      <c r="F6">
        <f>'Admin (SW)'!G42</f>
        <v>65536</v>
      </c>
      <c r="G6">
        <f>D6+E6+F6</f>
        <v>91588</v>
      </c>
      <c r="H6">
        <f>D6*C6</f>
        <v>356</v>
      </c>
      <c r="I6">
        <f>E6*C6</f>
        <v>25696</v>
      </c>
      <c r="J6">
        <f>F6*C6</f>
        <v>65536</v>
      </c>
      <c r="K6">
        <f>H6+I6+J6</f>
        <v>91588</v>
      </c>
    </row>
    <row r="7" spans="1:11" ht="12.75">
      <c r="A7" t="s">
        <v>191</v>
      </c>
      <c r="C7">
        <v>5</v>
      </c>
      <c r="D7">
        <f>'Worker(FW)'!F18+'Worker (SW)'!F19+'Worker (SW)'!F33+'Worker (SW)'!F25</f>
        <v>1168</v>
      </c>
      <c r="E7">
        <f>'Worker (SW)'!F42+'Worker (SW)'!F26</f>
        <v>16240</v>
      </c>
      <c r="F7">
        <f>'Worker (SW)'!F45</f>
        <v>65536</v>
      </c>
      <c r="G7">
        <f>D7+E7+F7</f>
        <v>82944</v>
      </c>
      <c r="H7">
        <f>D7*C7</f>
        <v>5840</v>
      </c>
      <c r="I7">
        <f>E7*C7</f>
        <v>81200</v>
      </c>
      <c r="J7">
        <f>F7*C7</f>
        <v>327680</v>
      </c>
      <c r="K7">
        <f>H7+I7+J7</f>
        <v>414720</v>
      </c>
    </row>
    <row r="8" spans="1:11" ht="12.75">
      <c r="A8" t="s">
        <v>192</v>
      </c>
      <c r="C8">
        <v>3</v>
      </c>
      <c r="D8">
        <f>MBT!F19</f>
        <v>336</v>
      </c>
      <c r="G8">
        <f>D8+E8+F8</f>
        <v>336</v>
      </c>
      <c r="H8">
        <f>D8*C8</f>
        <v>1008</v>
      </c>
      <c r="I8">
        <f>E8*C8</f>
        <v>0</v>
      </c>
      <c r="J8">
        <f>F8*C8</f>
        <v>0</v>
      </c>
      <c r="K8">
        <f>H8+I8+J8</f>
        <v>1008</v>
      </c>
    </row>
    <row r="9" spans="1:11" ht="12.75">
      <c r="A9" t="s">
        <v>193</v>
      </c>
      <c r="C9">
        <v>3</v>
      </c>
      <c r="D9">
        <f>FIC!F14</f>
        <v>84</v>
      </c>
      <c r="G9">
        <f>D9+E9+F9</f>
        <v>84</v>
      </c>
      <c r="H9">
        <f>D9*C9</f>
        <v>252</v>
      </c>
      <c r="I9">
        <f>E9*C9</f>
        <v>0</v>
      </c>
      <c r="J9">
        <f>F9*C9</f>
        <v>0</v>
      </c>
      <c r="K9">
        <f>H9+I9+J9</f>
        <v>252</v>
      </c>
    </row>
    <row r="10" spans="1:11" ht="12.75">
      <c r="A10" t="s">
        <v>194</v>
      </c>
      <c r="C10">
        <v>11</v>
      </c>
      <c r="G10">
        <f>D10+E10+F10</f>
        <v>0</v>
      </c>
      <c r="H10">
        <f>D10*C10</f>
        <v>0</v>
      </c>
      <c r="I10">
        <f>E10*C10</f>
        <v>0</v>
      </c>
      <c r="J10">
        <f>F10*C10</f>
        <v>0</v>
      </c>
      <c r="K10">
        <f>H10+I10+J10</f>
        <v>0</v>
      </c>
    </row>
    <row r="11" spans="4:12" ht="12.75">
      <c r="D11" s="8">
        <f aca="true" t="shared" si="0" ref="D11:K11">SUM(D6:D10)</f>
        <v>1944</v>
      </c>
      <c r="E11" s="8">
        <f t="shared" si="0"/>
        <v>41936</v>
      </c>
      <c r="F11" s="8">
        <f t="shared" si="0"/>
        <v>131072</v>
      </c>
      <c r="G11" s="8">
        <f t="shared" si="0"/>
        <v>174952</v>
      </c>
      <c r="H11" s="8">
        <f t="shared" si="0"/>
        <v>7456</v>
      </c>
      <c r="I11" s="8">
        <f t="shared" si="0"/>
        <v>106896</v>
      </c>
      <c r="J11" s="8">
        <f t="shared" si="0"/>
        <v>393216</v>
      </c>
      <c r="K11" s="8">
        <f t="shared" si="0"/>
        <v>507568</v>
      </c>
      <c r="L11" t="s">
        <v>273</v>
      </c>
    </row>
    <row r="12" spans="4:12" ht="12.75">
      <c r="D12">
        <f>H12</f>
        <v>176</v>
      </c>
      <c r="H12">
        <f>'L1_L2 (FW)'!F15</f>
        <v>176</v>
      </c>
      <c r="K12">
        <f>H12</f>
        <v>176</v>
      </c>
      <c r="L12" t="s">
        <v>275</v>
      </c>
    </row>
    <row r="13" spans="4:12" ht="13.5" thickBot="1">
      <c r="D13">
        <f>'Admin(FW)'!F26+'Worker(FW)'!F18</f>
        <v>312</v>
      </c>
      <c r="G13">
        <f>D13</f>
        <v>312</v>
      </c>
      <c r="H13">
        <f>'Admin(FW)'!F26+C7*'Worker(FW)'!F18</f>
        <v>504</v>
      </c>
      <c r="K13">
        <f>H13</f>
        <v>504</v>
      </c>
      <c r="L13" t="s">
        <v>274</v>
      </c>
    </row>
    <row r="14" spans="4:12" ht="13.5" thickBot="1">
      <c r="D14" s="8">
        <f>SUM(D11:D13)</f>
        <v>2432</v>
      </c>
      <c r="E14" s="8">
        <f aca="true" t="shared" si="1" ref="E14:K14">SUM(E11:E13)</f>
        <v>41936</v>
      </c>
      <c r="F14" s="8">
        <f t="shared" si="1"/>
        <v>131072</v>
      </c>
      <c r="G14" s="8">
        <f t="shared" si="1"/>
        <v>175264</v>
      </c>
      <c r="H14" s="12">
        <f t="shared" si="1"/>
        <v>8136</v>
      </c>
      <c r="I14" s="11">
        <f t="shared" si="1"/>
        <v>106896</v>
      </c>
      <c r="J14" s="11">
        <f t="shared" si="1"/>
        <v>393216</v>
      </c>
      <c r="K14" s="11">
        <f t="shared" si="1"/>
        <v>508248</v>
      </c>
      <c r="L14" t="s">
        <v>276</v>
      </c>
    </row>
    <row r="16" ht="12.75">
      <c r="G16" s="7" t="s">
        <v>261</v>
      </c>
    </row>
    <row r="17" spans="4:11" ht="12.75">
      <c r="D17" t="s">
        <v>241</v>
      </c>
      <c r="E17" t="s">
        <v>242</v>
      </c>
      <c r="F17" t="s">
        <v>243</v>
      </c>
      <c r="G17" s="10" t="s">
        <v>244</v>
      </c>
      <c r="H17" t="s">
        <v>241</v>
      </c>
      <c r="I17" t="s">
        <v>242</v>
      </c>
      <c r="J17" t="s">
        <v>243</v>
      </c>
      <c r="K17" s="10" t="s">
        <v>244</v>
      </c>
    </row>
    <row r="18" spans="3:10" ht="12.75">
      <c r="C18" t="s">
        <v>10</v>
      </c>
      <c r="D18" t="s">
        <v>30</v>
      </c>
      <c r="E18" t="s">
        <v>30</v>
      </c>
      <c r="F18" t="s">
        <v>30</v>
      </c>
      <c r="H18" t="s">
        <v>30</v>
      </c>
      <c r="I18" t="s">
        <v>240</v>
      </c>
      <c r="J18" t="s">
        <v>30</v>
      </c>
    </row>
    <row r="19" spans="1:11" ht="12.75">
      <c r="A19" t="s">
        <v>190</v>
      </c>
      <c r="C19">
        <v>1</v>
      </c>
      <c r="D19">
        <f>D6</f>
        <v>356</v>
      </c>
      <c r="E19">
        <f>E6</f>
        <v>25696</v>
      </c>
      <c r="F19">
        <f>F6</f>
        <v>65536</v>
      </c>
      <c r="G19">
        <f>D19+E19+F19</f>
        <v>91588</v>
      </c>
      <c r="H19">
        <f>D19*C19</f>
        <v>356</v>
      </c>
      <c r="I19">
        <f>E19*C19</f>
        <v>25696</v>
      </c>
      <c r="J19">
        <f>F19*C19</f>
        <v>65536</v>
      </c>
      <c r="K19">
        <f>H19+I19+J19</f>
        <v>91588</v>
      </c>
    </row>
    <row r="20" spans="1:11" ht="12.75">
      <c r="A20" t="s">
        <v>191</v>
      </c>
      <c r="C20">
        <v>5</v>
      </c>
      <c r="D20">
        <f>'Worker(FW)'!F18+'Worker (SW)'!F19+'Worker (SW)'!F33</f>
        <v>132</v>
      </c>
      <c r="E20">
        <f>'Worker (SW)'!F42</f>
        <v>6000</v>
      </c>
      <c r="F20">
        <f aca="true" t="shared" si="2" ref="D20:F23">F7</f>
        <v>65536</v>
      </c>
      <c r="G20">
        <f>D20+E20+F20</f>
        <v>71668</v>
      </c>
      <c r="H20">
        <f>D20*C20</f>
        <v>660</v>
      </c>
      <c r="I20">
        <f>E20*C20</f>
        <v>30000</v>
      </c>
      <c r="J20">
        <f>F20*C20</f>
        <v>327680</v>
      </c>
      <c r="K20">
        <f>H20+I20+J20</f>
        <v>358340</v>
      </c>
    </row>
    <row r="21" spans="1:11" ht="12.75">
      <c r="A21" t="s">
        <v>192</v>
      </c>
      <c r="C21">
        <v>3</v>
      </c>
      <c r="D21">
        <f t="shared" si="2"/>
        <v>336</v>
      </c>
      <c r="E21">
        <f t="shared" si="2"/>
        <v>0</v>
      </c>
      <c r="F21">
        <f t="shared" si="2"/>
        <v>0</v>
      </c>
      <c r="G21">
        <f>D21+E21+F21</f>
        <v>336</v>
      </c>
      <c r="H21">
        <f>D21*C21</f>
        <v>1008</v>
      </c>
      <c r="I21">
        <f>E21*C21</f>
        <v>0</v>
      </c>
      <c r="J21">
        <f>F21*C21</f>
        <v>0</v>
      </c>
      <c r="K21">
        <f>H21+I21+J21</f>
        <v>1008</v>
      </c>
    </row>
    <row r="22" spans="1:11" ht="12.75">
      <c r="A22" t="s">
        <v>193</v>
      </c>
      <c r="C22">
        <v>3</v>
      </c>
      <c r="D22">
        <f t="shared" si="2"/>
        <v>84</v>
      </c>
      <c r="E22">
        <f t="shared" si="2"/>
        <v>0</v>
      </c>
      <c r="F22">
        <f t="shared" si="2"/>
        <v>0</v>
      </c>
      <c r="G22">
        <f>D22+E22+F22</f>
        <v>84</v>
      </c>
      <c r="H22">
        <f>D22*C22</f>
        <v>252</v>
      </c>
      <c r="I22">
        <f>E22*C22</f>
        <v>0</v>
      </c>
      <c r="J22">
        <f>F22*C22</f>
        <v>0</v>
      </c>
      <c r="K22">
        <f>H22+I22+J22</f>
        <v>252</v>
      </c>
    </row>
    <row r="23" spans="1:11" ht="12.75">
      <c r="A23" t="s">
        <v>194</v>
      </c>
      <c r="C23">
        <v>11</v>
      </c>
      <c r="D23">
        <f t="shared" si="2"/>
        <v>0</v>
      </c>
      <c r="E23">
        <f t="shared" si="2"/>
        <v>0</v>
      </c>
      <c r="F23">
        <f t="shared" si="2"/>
        <v>0</v>
      </c>
      <c r="G23">
        <f>D23+E23+F23</f>
        <v>0</v>
      </c>
      <c r="H23">
        <f>D23*C23</f>
        <v>0</v>
      </c>
      <c r="I23">
        <f>E23*C23</f>
        <v>0</v>
      </c>
      <c r="J23">
        <f>F23*C23</f>
        <v>0</v>
      </c>
      <c r="K23">
        <f>H23+I23+J23</f>
        <v>0</v>
      </c>
    </row>
    <row r="24" spans="4:12" ht="12.75">
      <c r="D24" s="8">
        <f aca="true" t="shared" si="3" ref="D24:K24">SUM(D19:D23)</f>
        <v>908</v>
      </c>
      <c r="E24" s="8">
        <f t="shared" si="3"/>
        <v>31696</v>
      </c>
      <c r="F24" s="8">
        <f t="shared" si="3"/>
        <v>131072</v>
      </c>
      <c r="G24" s="8">
        <f t="shared" si="3"/>
        <v>163676</v>
      </c>
      <c r="H24" s="8">
        <f t="shared" si="3"/>
        <v>2276</v>
      </c>
      <c r="I24" s="8">
        <f t="shared" si="3"/>
        <v>55696</v>
      </c>
      <c r="J24" s="8">
        <f t="shared" si="3"/>
        <v>393216</v>
      </c>
      <c r="K24" s="8">
        <f t="shared" si="3"/>
        <v>451188</v>
      </c>
      <c r="L24" t="s">
        <v>273</v>
      </c>
    </row>
    <row r="25" spans="4:12" ht="13.5" thickBot="1">
      <c r="D25">
        <f>D13</f>
        <v>312</v>
      </c>
      <c r="E25">
        <f aca="true" t="shared" si="4" ref="E25:K25">E13</f>
        <v>0</v>
      </c>
      <c r="F25">
        <f t="shared" si="4"/>
        <v>0</v>
      </c>
      <c r="G25">
        <f t="shared" si="4"/>
        <v>312</v>
      </c>
      <c r="H25">
        <f t="shared" si="4"/>
        <v>504</v>
      </c>
      <c r="I25">
        <f t="shared" si="4"/>
        <v>0</v>
      </c>
      <c r="J25">
        <f t="shared" si="4"/>
        <v>0</v>
      </c>
      <c r="K25">
        <f t="shared" si="4"/>
        <v>504</v>
      </c>
      <c r="L25" t="s">
        <v>274</v>
      </c>
    </row>
    <row r="26" spans="4:12" ht="13.5" thickBot="1">
      <c r="D26" s="8">
        <f>SUM(D24:D25)</f>
        <v>1220</v>
      </c>
      <c r="E26" s="8">
        <f>SUM(E24:E25)</f>
        <v>31696</v>
      </c>
      <c r="F26" s="8">
        <f>SUM(F24:F25)</f>
        <v>131072</v>
      </c>
      <c r="G26" s="8">
        <f>SUM(G24:G25)</f>
        <v>163988</v>
      </c>
      <c r="H26" s="12">
        <f>SUM(H24:H25)</f>
        <v>2780</v>
      </c>
      <c r="I26" s="11">
        <f>SUM(I24:I25)</f>
        <v>55696</v>
      </c>
      <c r="J26" s="11">
        <f>SUM(J24:J25)</f>
        <v>393216</v>
      </c>
      <c r="K26" s="11">
        <f>SUM(K24:K25)</f>
        <v>451692</v>
      </c>
      <c r="L26" t="s">
        <v>276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C5" sqref="C5"/>
      <selection activeCell="A1" sqref="A1"/>
    </sheetView>
  </sheetViews>
  <sheetFormatPr defaultColWidth="9.140625" defaultRowHeight="12.75"/>
  <cols>
    <col min="1" max="1" width="11.00390625" style="0" customWidth="1"/>
    <col min="2" max="2" width="10.28125" style="0" customWidth="1"/>
  </cols>
  <sheetData>
    <row r="1" spans="1:4" ht="12.75">
      <c r="A1" t="s">
        <v>9</v>
      </c>
      <c r="D1" t="s">
        <v>39</v>
      </c>
    </row>
    <row r="3" ht="12.75">
      <c r="A3" s="1" t="s">
        <v>32</v>
      </c>
    </row>
    <row r="4" spans="1:3" ht="12.75">
      <c r="A4" s="6" t="s">
        <v>40</v>
      </c>
      <c r="C4" s="2" t="s">
        <v>42</v>
      </c>
    </row>
    <row r="5" ht="12.75">
      <c r="A5" s="7" t="s">
        <v>41</v>
      </c>
    </row>
    <row r="6" ht="12.75">
      <c r="A6" t="s">
        <v>33</v>
      </c>
    </row>
    <row r="7" ht="12.75">
      <c r="A7" t="s">
        <v>34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C5" sqref="C5"/>
      <selection activeCell="A9" sqref="A9"/>
    </sheetView>
  </sheetViews>
  <sheetFormatPr defaultColWidth="9.140625" defaultRowHeight="12.75"/>
  <cols>
    <col min="1" max="1" width="11.00390625" style="0" customWidth="1"/>
    <col min="2" max="2" width="10.28125" style="0" customWidth="1"/>
  </cols>
  <sheetData>
    <row r="1" spans="1:4" ht="12.75">
      <c r="A1" t="s">
        <v>67</v>
      </c>
      <c r="D1" t="s">
        <v>73</v>
      </c>
    </row>
    <row r="3" ht="12.75">
      <c r="A3" s="1" t="s">
        <v>32</v>
      </c>
    </row>
    <row r="4" spans="1:3" ht="12.75">
      <c r="A4" s="6" t="s">
        <v>40</v>
      </c>
      <c r="C4" s="2" t="s">
        <v>42</v>
      </c>
    </row>
    <row r="5" ht="12.75">
      <c r="A5" s="7" t="s">
        <v>41</v>
      </c>
    </row>
    <row r="6" ht="12.75">
      <c r="A6" t="s">
        <v>75</v>
      </c>
    </row>
    <row r="7" ht="12.75">
      <c r="A7" t="s">
        <v>74</v>
      </c>
    </row>
    <row r="8" ht="12.75">
      <c r="A8" t="s">
        <v>76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C5" sqref="C5"/>
      <selection activeCell="A11" sqref="A11"/>
    </sheetView>
  </sheetViews>
  <sheetFormatPr defaultColWidth="9.140625" defaultRowHeight="12.75"/>
  <cols>
    <col min="1" max="1" width="11.00390625" style="0" customWidth="1"/>
    <col min="2" max="2" width="10.28125" style="0" customWidth="1"/>
  </cols>
  <sheetData>
    <row r="1" spans="1:7" ht="12.75">
      <c r="A1" t="s">
        <v>79</v>
      </c>
      <c r="D1" t="s">
        <v>73</v>
      </c>
      <c r="G1" t="s">
        <v>108</v>
      </c>
    </row>
    <row r="3" ht="12.75">
      <c r="A3" s="1" t="s">
        <v>32</v>
      </c>
    </row>
    <row r="4" spans="1:3" ht="12.75">
      <c r="A4" s="6" t="s">
        <v>40</v>
      </c>
      <c r="C4" s="2" t="s">
        <v>42</v>
      </c>
    </row>
    <row r="5" ht="12.75">
      <c r="A5" s="7" t="s">
        <v>41</v>
      </c>
    </row>
    <row r="6" ht="12.75">
      <c r="A6" t="s">
        <v>75</v>
      </c>
    </row>
    <row r="7" ht="12.75">
      <c r="A7" t="s">
        <v>74</v>
      </c>
    </row>
    <row r="8" ht="12.75">
      <c r="A8" t="s">
        <v>76</v>
      </c>
    </row>
    <row r="10" ht="12.75">
      <c r="A10" t="s">
        <v>109</v>
      </c>
    </row>
    <row r="11" ht="12.75">
      <c r="A11" t="s">
        <v>110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workbookViewId="0" topLeftCell="A1">
      <selection activeCell="A6" sqref="A6"/>
      <selection activeCell="A7" sqref="A7"/>
    </sheetView>
  </sheetViews>
  <sheetFormatPr defaultColWidth="9.140625" defaultRowHeight="12.75"/>
  <cols>
    <col min="1" max="1" width="10.57421875" style="0" customWidth="1"/>
  </cols>
  <sheetData>
    <row r="1" ht="12.75">
      <c r="A1" t="s">
        <v>23</v>
      </c>
    </row>
    <row r="3" ht="12.75">
      <c r="A3" s="1" t="s">
        <v>32</v>
      </c>
    </row>
    <row r="4" ht="12.75">
      <c r="A4" t="s">
        <v>30</v>
      </c>
    </row>
    <row r="5" ht="12.75">
      <c r="A5" t="s">
        <v>239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D8" sqref="D8"/>
      <selection activeCell="A1" sqref="A1"/>
    </sheetView>
  </sheetViews>
  <sheetFormatPr defaultColWidth="9.140625" defaultRowHeight="12.75"/>
  <sheetData>
    <row r="1" ht="12.75">
      <c r="A1" t="s">
        <v>15</v>
      </c>
    </row>
    <row r="3" ht="12.75">
      <c r="A3" s="1" t="s">
        <v>32</v>
      </c>
    </row>
    <row r="4" ht="12.75">
      <c r="A4" t="s">
        <v>30</v>
      </c>
    </row>
    <row r="5" spans="1:3" ht="12.75">
      <c r="A5" t="s">
        <v>35</v>
      </c>
      <c r="C5" t="s">
        <v>36</v>
      </c>
    </row>
    <row r="6" spans="1:3" ht="12.75">
      <c r="A6" t="s">
        <v>37</v>
      </c>
      <c r="C6" t="s">
        <v>38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A10" sqref="A10"/>
      <selection activeCell="A1" sqref="A1"/>
    </sheetView>
  </sheetViews>
  <sheetFormatPr defaultColWidth="9.140625" defaultRowHeight="12.75"/>
  <cols>
    <col min="1" max="1" width="10.57421875" style="0" customWidth="1"/>
  </cols>
  <sheetData>
    <row r="1" ht="12.75">
      <c r="A1" t="s">
        <v>165</v>
      </c>
    </row>
    <row r="3" ht="12.75">
      <c r="A3" s="1" t="s">
        <v>32</v>
      </c>
    </row>
    <row r="4" ht="12.75">
      <c r="A4" t="s">
        <v>166</v>
      </c>
    </row>
    <row r="5" ht="12.75">
      <c r="A5" t="s">
        <v>167</v>
      </c>
    </row>
    <row r="7" ht="12.75">
      <c r="A7" s="1" t="s">
        <v>168</v>
      </c>
    </row>
    <row r="8" spans="1:3" ht="12.75">
      <c r="A8" t="s">
        <v>164</v>
      </c>
      <c r="C8" t="s">
        <v>170</v>
      </c>
    </row>
    <row r="9" spans="1:2" ht="12.75">
      <c r="A9" t="s">
        <v>169</v>
      </c>
      <c r="B9" t="s">
        <v>171</v>
      </c>
    </row>
    <row r="10" ht="12.75">
      <c r="B10" t="s">
        <v>172</v>
      </c>
    </row>
    <row r="11" ht="12.75">
      <c r="C11" t="s">
        <v>173</v>
      </c>
    </row>
    <row r="13" ht="12.75">
      <c r="A13" s="1" t="s">
        <v>184</v>
      </c>
    </row>
    <row r="14" spans="1:2" ht="12.75">
      <c r="A14" t="s">
        <v>185</v>
      </c>
      <c r="B14" t="s">
        <v>186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5">
      <selection activeCell="B12" sqref="B12"/>
      <selection activeCell="C5" sqref="C1:C16384"/>
    </sheetView>
  </sheetViews>
  <sheetFormatPr defaultColWidth="9.140625" defaultRowHeight="12.75"/>
  <cols>
    <col min="1" max="1" width="27.421875" style="0" customWidth="1"/>
    <col min="2" max="2" width="18.8515625" style="0" customWidth="1"/>
    <col min="3" max="3" width="36.57421875" style="3" customWidth="1"/>
    <col min="4" max="4" width="7.8515625" style="0" customWidth="1"/>
  </cols>
  <sheetData>
    <row r="1" ht="12.75">
      <c r="A1" t="s">
        <v>111</v>
      </c>
    </row>
    <row r="2" ht="12.75">
      <c r="C2" s="3" t="s">
        <v>127</v>
      </c>
    </row>
    <row r="3" spans="1:6" ht="12.75">
      <c r="A3" s="1" t="s">
        <v>3</v>
      </c>
      <c r="B3" s="1"/>
      <c r="C3" s="4"/>
      <c r="E3" t="s">
        <v>4</v>
      </c>
      <c r="F3" t="s">
        <v>5</v>
      </c>
    </row>
    <row r="4" spans="1:7" ht="12.75">
      <c r="A4" t="s">
        <v>1</v>
      </c>
      <c r="B4" t="s">
        <v>8</v>
      </c>
      <c r="C4" s="3" t="s">
        <v>24</v>
      </c>
      <c r="D4" t="s">
        <v>10</v>
      </c>
      <c r="E4" t="s">
        <v>30</v>
      </c>
      <c r="F4" t="s">
        <v>6</v>
      </c>
      <c r="G4" t="s">
        <v>82</v>
      </c>
    </row>
    <row r="5" spans="1:7" ht="12.75">
      <c r="A5" t="s">
        <v>119</v>
      </c>
      <c r="B5" t="s">
        <v>9</v>
      </c>
      <c r="C5" s="5" t="s">
        <v>217</v>
      </c>
      <c r="D5">
        <v>17</v>
      </c>
      <c r="E5">
        <f>D5*5</f>
        <v>85</v>
      </c>
      <c r="F5">
        <f>D5*8</f>
        <v>136</v>
      </c>
      <c r="G5" t="s">
        <v>116</v>
      </c>
    </row>
    <row r="6" spans="4:6" ht="12.75">
      <c r="D6">
        <f>SUM(D5:D5)</f>
        <v>17</v>
      </c>
      <c r="E6">
        <f>SUM(E5:E5)</f>
        <v>85</v>
      </c>
      <c r="F6">
        <f>SUM(F5:F5)</f>
        <v>136</v>
      </c>
    </row>
    <row r="7" ht="12.75">
      <c r="A7" s="1" t="s">
        <v>87</v>
      </c>
    </row>
    <row r="8" spans="1:7" ht="12.75">
      <c r="A8" t="s">
        <v>112</v>
      </c>
      <c r="B8" t="s">
        <v>23</v>
      </c>
      <c r="C8" s="3" t="s">
        <v>89</v>
      </c>
      <c r="D8">
        <v>1</v>
      </c>
      <c r="E8">
        <f>D8*5</f>
        <v>5</v>
      </c>
      <c r="F8">
        <f>D8*8</f>
        <v>8</v>
      </c>
      <c r="G8" t="s">
        <v>116</v>
      </c>
    </row>
    <row r="9" spans="1:7" ht="12.75">
      <c r="A9" t="s">
        <v>113</v>
      </c>
      <c r="B9" t="s">
        <v>23</v>
      </c>
      <c r="C9" s="3" t="s">
        <v>89</v>
      </c>
      <c r="D9">
        <v>1</v>
      </c>
      <c r="E9">
        <f>D9*5</f>
        <v>5</v>
      </c>
      <c r="F9">
        <f>D9*8</f>
        <v>8</v>
      </c>
      <c r="G9" t="s">
        <v>115</v>
      </c>
    </row>
    <row r="10" spans="1:7" ht="12.75">
      <c r="A10" t="s">
        <v>114</v>
      </c>
      <c r="B10" t="s">
        <v>23</v>
      </c>
      <c r="C10" s="3" t="s">
        <v>89</v>
      </c>
      <c r="D10">
        <v>1</v>
      </c>
      <c r="E10">
        <f>D10*5</f>
        <v>5</v>
      </c>
      <c r="F10">
        <f>D10*8</f>
        <v>8</v>
      </c>
      <c r="G10" t="s">
        <v>115</v>
      </c>
    </row>
    <row r="11" spans="1:7" ht="12.75">
      <c r="A11" t="s">
        <v>117</v>
      </c>
      <c r="B11" t="s">
        <v>23</v>
      </c>
      <c r="C11" s="3" t="s">
        <v>89</v>
      </c>
      <c r="D11">
        <v>1</v>
      </c>
      <c r="E11">
        <f>D11*5</f>
        <v>5</v>
      </c>
      <c r="F11">
        <f>D11*8</f>
        <v>8</v>
      </c>
      <c r="G11" t="s">
        <v>116</v>
      </c>
    </row>
    <row r="12" spans="1:7" ht="12.75">
      <c r="A12" t="s">
        <v>118</v>
      </c>
      <c r="B12" t="s">
        <v>23</v>
      </c>
      <c r="C12" s="3" t="s">
        <v>89</v>
      </c>
      <c r="D12">
        <v>1</v>
      </c>
      <c r="E12">
        <f>D12*5</f>
        <v>5</v>
      </c>
      <c r="F12">
        <f>D12*8</f>
        <v>8</v>
      </c>
      <c r="G12" t="s">
        <v>116</v>
      </c>
    </row>
    <row r="13" spans="4:6" ht="12.75">
      <c r="D13">
        <f>SUM(D8:D12)</f>
        <v>5</v>
      </c>
      <c r="E13">
        <f>SUM(E8:E12)</f>
        <v>25</v>
      </c>
      <c r="F13">
        <f>SUM(F8:F12)</f>
        <v>40</v>
      </c>
    </row>
    <row r="14" ht="12.75">
      <c r="A14" t="s">
        <v>126</v>
      </c>
    </row>
    <row r="15" spans="3:7" ht="12.75">
      <c r="C15" s="3" t="s">
        <v>257</v>
      </c>
      <c r="D15" s="1">
        <f>D6+D13</f>
        <v>22</v>
      </c>
      <c r="E15" s="1">
        <f>E6+E13</f>
        <v>110</v>
      </c>
      <c r="F15" s="1">
        <f>F6+F13</f>
        <v>176</v>
      </c>
      <c r="G15" t="s">
        <v>43</v>
      </c>
    </row>
    <row r="16" ht="12.75">
      <c r="C16" s="3" t="s">
        <v>241</v>
      </c>
    </row>
    <row r="17" spans="1:3" ht="12.75">
      <c r="A17" s="1" t="s">
        <v>45</v>
      </c>
      <c r="C17" s="3" t="s">
        <v>246</v>
      </c>
    </row>
    <row r="18" spans="1:3" ht="12.75">
      <c r="A18" s="6" t="s">
        <v>48</v>
      </c>
      <c r="C18" s="3" t="s">
        <v>247</v>
      </c>
    </row>
    <row r="19" spans="1:3" ht="12.75">
      <c r="A19" s="6"/>
      <c r="C19" s="3" t="s">
        <v>248</v>
      </c>
    </row>
    <row r="20" spans="1:3" ht="12.75">
      <c r="A20" t="s">
        <v>25</v>
      </c>
      <c r="B20" t="s">
        <v>99</v>
      </c>
      <c r="C20" s="3" t="s">
        <v>249</v>
      </c>
    </row>
    <row r="22" ht="12.75">
      <c r="A22" t="s">
        <v>56</v>
      </c>
    </row>
    <row r="23" ht="12.75">
      <c r="A23" t="s">
        <v>44</v>
      </c>
    </row>
    <row r="24" spans="1:4" ht="12.75">
      <c r="A24" t="s">
        <v>120</v>
      </c>
      <c r="B24" t="s">
        <v>121</v>
      </c>
      <c r="D24" t="s">
        <v>125</v>
      </c>
    </row>
    <row r="25" ht="12.75">
      <c r="B25" t="s">
        <v>122</v>
      </c>
    </row>
    <row r="26" spans="2:4" ht="12.75">
      <c r="B26" t="s">
        <v>123</v>
      </c>
      <c r="D26" t="s">
        <v>124</v>
      </c>
    </row>
    <row r="27" ht="12.75">
      <c r="B27" t="s">
        <v>128</v>
      </c>
    </row>
  </sheetData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7">
      <selection activeCell="C23" sqref="C23"/>
      <selection activeCell="C19" sqref="C19"/>
    </sheetView>
  </sheetViews>
  <sheetFormatPr defaultColWidth="9.140625" defaultRowHeight="12.75"/>
  <cols>
    <col min="1" max="1" width="27.421875" style="0" customWidth="1"/>
    <col min="2" max="2" width="15.00390625" style="0" customWidth="1"/>
    <col min="3" max="3" width="15.00390625" style="3" customWidth="1"/>
    <col min="4" max="4" width="7.8515625" style="0" customWidth="1"/>
  </cols>
  <sheetData>
    <row r="1" spans="1:5" ht="12.75">
      <c r="A1" t="s">
        <v>0</v>
      </c>
      <c r="E1" t="s">
        <v>2</v>
      </c>
    </row>
    <row r="3" spans="1:6" ht="12.75">
      <c r="A3" s="1" t="s">
        <v>3</v>
      </c>
      <c r="B3" s="1"/>
      <c r="C3" s="4"/>
      <c r="E3" t="s">
        <v>4</v>
      </c>
      <c r="F3" t="s">
        <v>5</v>
      </c>
    </row>
    <row r="4" spans="1:7" ht="12.75">
      <c r="A4" t="s">
        <v>1</v>
      </c>
      <c r="B4" t="s">
        <v>8</v>
      </c>
      <c r="C4" s="3" t="s">
        <v>24</v>
      </c>
      <c r="D4" t="s">
        <v>10</v>
      </c>
      <c r="E4" t="s">
        <v>30</v>
      </c>
      <c r="F4" t="s">
        <v>6</v>
      </c>
      <c r="G4" t="s">
        <v>31</v>
      </c>
    </row>
    <row r="5" spans="1:6" ht="12.75">
      <c r="A5" t="s">
        <v>7</v>
      </c>
      <c r="B5" t="s">
        <v>9</v>
      </c>
      <c r="C5" s="5" t="s">
        <v>137</v>
      </c>
      <c r="D5">
        <v>17</v>
      </c>
      <c r="E5">
        <f>D5*2</f>
        <v>34</v>
      </c>
      <c r="F5">
        <f>D5*4</f>
        <v>68</v>
      </c>
    </row>
    <row r="6" spans="1:6" ht="12.75">
      <c r="A6" t="s">
        <v>11</v>
      </c>
      <c r="B6" t="s">
        <v>9</v>
      </c>
      <c r="C6" s="5" t="s">
        <v>137</v>
      </c>
      <c r="D6">
        <v>17</v>
      </c>
      <c r="E6">
        <f>D6*2</f>
        <v>34</v>
      </c>
      <c r="F6">
        <f>D6*4</f>
        <v>68</v>
      </c>
    </row>
    <row r="7" spans="1:7" ht="12.75">
      <c r="A7" t="s">
        <v>12</v>
      </c>
      <c r="B7" t="s">
        <v>9</v>
      </c>
      <c r="C7" s="5" t="s">
        <v>137</v>
      </c>
      <c r="D7">
        <v>17</v>
      </c>
      <c r="E7">
        <f>D7*2</f>
        <v>34</v>
      </c>
      <c r="F7">
        <f>D7*4</f>
        <v>68</v>
      </c>
      <c r="G7" t="s">
        <v>18</v>
      </c>
    </row>
    <row r="8" spans="1:6" ht="12.75">
      <c r="A8" t="s">
        <v>13</v>
      </c>
      <c r="B8" t="s">
        <v>14</v>
      </c>
      <c r="D8">
        <v>1</v>
      </c>
      <c r="E8">
        <v>1</v>
      </c>
      <c r="F8">
        <f>D8*4</f>
        <v>4</v>
      </c>
    </row>
    <row r="9" spans="4:6" ht="12.75">
      <c r="D9">
        <f>SUM(D5:D8)</f>
        <v>52</v>
      </c>
      <c r="E9">
        <f>SUM(E5:E8)</f>
        <v>103</v>
      </c>
      <c r="F9">
        <f>SUM(F5:F8)</f>
        <v>208</v>
      </c>
    </row>
    <row r="10" ht="12.75">
      <c r="A10" s="1"/>
    </row>
    <row r="11" ht="12.75">
      <c r="A11" s="1" t="s">
        <v>16</v>
      </c>
    </row>
    <row r="12" spans="1:6" ht="12.75">
      <c r="A12" t="s">
        <v>17</v>
      </c>
      <c r="B12" t="s">
        <v>15</v>
      </c>
      <c r="C12" s="3">
        <v>1</v>
      </c>
      <c r="D12">
        <v>1</v>
      </c>
      <c r="E12">
        <v>1</v>
      </c>
      <c r="F12">
        <f>D12*4</f>
        <v>4</v>
      </c>
    </row>
    <row r="13" spans="1:6" ht="12.75">
      <c r="A13" t="s">
        <v>19</v>
      </c>
      <c r="B13" t="s">
        <v>15</v>
      </c>
      <c r="C13" s="3">
        <v>1</v>
      </c>
      <c r="D13">
        <v>1</v>
      </c>
      <c r="E13">
        <v>1</v>
      </c>
      <c r="F13">
        <f>D13*4</f>
        <v>4</v>
      </c>
    </row>
    <row r="14" spans="1:7" ht="12.75">
      <c r="A14" t="s">
        <v>20</v>
      </c>
      <c r="B14" t="s">
        <v>15</v>
      </c>
      <c r="C14" s="3">
        <v>1</v>
      </c>
      <c r="D14">
        <v>8</v>
      </c>
      <c r="E14">
        <v>1</v>
      </c>
      <c r="F14">
        <f>D14*4</f>
        <v>32</v>
      </c>
      <c r="G14" t="s">
        <v>64</v>
      </c>
    </row>
    <row r="15" spans="4:6" ht="12.75">
      <c r="D15">
        <f>SUM(D12:D14)</f>
        <v>10</v>
      </c>
      <c r="E15">
        <f>SUM(E12:E14)</f>
        <v>3</v>
      </c>
      <c r="F15">
        <f>SUM(F12:F14)</f>
        <v>40</v>
      </c>
    </row>
    <row r="16" ht="12.75">
      <c r="A16" s="1" t="s">
        <v>21</v>
      </c>
    </row>
    <row r="17" spans="1:8" ht="12.75">
      <c r="A17" t="s">
        <v>22</v>
      </c>
      <c r="B17" t="s">
        <v>23</v>
      </c>
      <c r="C17" s="3" t="s">
        <v>29</v>
      </c>
      <c r="D17">
        <v>8</v>
      </c>
      <c r="E17">
        <f>D17*4</f>
        <v>32</v>
      </c>
      <c r="F17">
        <f>D17*4*4</f>
        <v>128</v>
      </c>
      <c r="H17" t="s">
        <v>69</v>
      </c>
    </row>
    <row r="19" spans="3:7" ht="12.75">
      <c r="C19" s="3" t="s">
        <v>251</v>
      </c>
      <c r="E19" s="1">
        <f>E9+E17</f>
        <v>135</v>
      </c>
      <c r="F19" s="1">
        <f>F9+F17</f>
        <v>336</v>
      </c>
      <c r="G19" t="s">
        <v>43</v>
      </c>
    </row>
    <row r="21" ht="12.75">
      <c r="A21" s="1" t="s">
        <v>45</v>
      </c>
    </row>
    <row r="22" ht="12.75">
      <c r="A22" s="6" t="s">
        <v>48</v>
      </c>
    </row>
    <row r="23" ht="12.75">
      <c r="A23" s="6"/>
    </row>
    <row r="24" ht="12.75">
      <c r="A24" t="s">
        <v>25</v>
      </c>
    </row>
    <row r="25" spans="1:5" ht="12.75">
      <c r="A25" t="s">
        <v>211</v>
      </c>
      <c r="B25" t="s">
        <v>213</v>
      </c>
      <c r="E25" t="s">
        <v>214</v>
      </c>
    </row>
    <row r="26" ht="12.75">
      <c r="A26" t="s">
        <v>215</v>
      </c>
    </row>
    <row r="27" spans="1:3" ht="12.75">
      <c r="A27" t="s">
        <v>212</v>
      </c>
      <c r="C27" t="s">
        <v>71</v>
      </c>
    </row>
    <row r="29" ht="12.75">
      <c r="A29" t="s">
        <v>56</v>
      </c>
    </row>
    <row r="30" ht="12.75">
      <c r="A30" t="s">
        <v>44</v>
      </c>
    </row>
    <row r="31" spans="1:6" ht="12.75">
      <c r="A31" t="s">
        <v>57</v>
      </c>
      <c r="B31" t="s">
        <v>58</v>
      </c>
      <c r="F31" t="s">
        <v>61</v>
      </c>
    </row>
    <row r="32" spans="2:6" ht="12.75">
      <c r="B32" t="s">
        <v>59</v>
      </c>
      <c r="F32" t="s">
        <v>61</v>
      </c>
    </row>
    <row r="33" ht="12.75">
      <c r="B33" t="s">
        <v>60</v>
      </c>
    </row>
    <row r="34" ht="12.75">
      <c r="B34" t="s">
        <v>62</v>
      </c>
    </row>
    <row r="35" ht="12.75">
      <c r="C35" s="3" t="s">
        <v>63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C15" sqref="C15"/>
      <selection activeCell="C14" sqref="C14"/>
    </sheetView>
  </sheetViews>
  <sheetFormatPr defaultColWidth="9.140625" defaultRowHeight="12.75"/>
  <cols>
    <col min="1" max="1" width="27.421875" style="0" customWidth="1"/>
    <col min="2" max="2" width="23.00390625" style="0" customWidth="1"/>
    <col min="3" max="3" width="23.140625" style="3" customWidth="1"/>
    <col min="4" max="4" width="7.8515625" style="0" customWidth="1"/>
  </cols>
  <sheetData>
    <row r="1" spans="1:5" ht="12.75">
      <c r="A1" t="s">
        <v>65</v>
      </c>
      <c r="E1" t="s">
        <v>66</v>
      </c>
    </row>
    <row r="3" spans="1:6" ht="12.75">
      <c r="A3" s="1" t="s">
        <v>3</v>
      </c>
      <c r="B3" s="1"/>
      <c r="C3" s="4"/>
      <c r="E3" t="s">
        <v>4</v>
      </c>
      <c r="F3" t="s">
        <v>5</v>
      </c>
    </row>
    <row r="4" spans="1:7" ht="12.75">
      <c r="A4" t="s">
        <v>1</v>
      </c>
      <c r="B4" t="s">
        <v>8</v>
      </c>
      <c r="C4" s="3" t="s">
        <v>24</v>
      </c>
      <c r="D4" t="s">
        <v>10</v>
      </c>
      <c r="E4" t="s">
        <v>30</v>
      </c>
      <c r="F4" t="s">
        <v>6</v>
      </c>
      <c r="G4" t="s">
        <v>31</v>
      </c>
    </row>
    <row r="5" spans="1:6" ht="12.75">
      <c r="A5" t="s">
        <v>68</v>
      </c>
      <c r="B5" t="s">
        <v>67</v>
      </c>
      <c r="C5" s="5" t="s">
        <v>219</v>
      </c>
      <c r="D5">
        <v>5</v>
      </c>
      <c r="E5">
        <f>D5*2</f>
        <v>10</v>
      </c>
      <c r="F5">
        <f>D5*4</f>
        <v>20</v>
      </c>
    </row>
    <row r="6" spans="5:6" ht="12.75">
      <c r="E6">
        <f>SUM(E5:E5)</f>
        <v>10</v>
      </c>
      <c r="F6">
        <f>SUM(F5:F5)</f>
        <v>20</v>
      </c>
    </row>
    <row r="7" ht="12.75">
      <c r="A7" s="1"/>
    </row>
    <row r="8" ht="12.75">
      <c r="A8" s="1" t="s">
        <v>16</v>
      </c>
    </row>
    <row r="9" spans="1:7" ht="12.75">
      <c r="A9" t="s">
        <v>20</v>
      </c>
      <c r="B9" t="s">
        <v>15</v>
      </c>
      <c r="C9" s="3">
        <v>1</v>
      </c>
      <c r="D9">
        <v>4</v>
      </c>
      <c r="E9">
        <v>1</v>
      </c>
      <c r="F9">
        <f>D9*4</f>
        <v>16</v>
      </c>
      <c r="G9" t="s">
        <v>64</v>
      </c>
    </row>
    <row r="10" spans="5:6" ht="12.75">
      <c r="E10">
        <f>SUM(E9:E9)</f>
        <v>1</v>
      </c>
      <c r="F10">
        <f>SUM(F9:F9)</f>
        <v>16</v>
      </c>
    </row>
    <row r="11" ht="12.75">
      <c r="A11" s="1" t="s">
        <v>21</v>
      </c>
    </row>
    <row r="12" spans="1:8" ht="12.75">
      <c r="A12" t="s">
        <v>22</v>
      </c>
      <c r="B12" t="s">
        <v>23</v>
      </c>
      <c r="C12" s="3" t="s">
        <v>29</v>
      </c>
      <c r="D12">
        <v>4</v>
      </c>
      <c r="E12">
        <f>D12*4</f>
        <v>16</v>
      </c>
      <c r="F12">
        <f>D12*4*4</f>
        <v>64</v>
      </c>
      <c r="H12" t="s">
        <v>70</v>
      </c>
    </row>
    <row r="14" spans="3:7" ht="12.75">
      <c r="C14" s="3" t="s">
        <v>251</v>
      </c>
      <c r="E14" s="1">
        <f>E6+E12</f>
        <v>26</v>
      </c>
      <c r="F14" s="1">
        <f>F6+F12</f>
        <v>84</v>
      </c>
      <c r="G14" t="s">
        <v>43</v>
      </c>
    </row>
    <row r="16" ht="12.75">
      <c r="A16" s="1" t="s">
        <v>45</v>
      </c>
    </row>
    <row r="17" ht="12.75">
      <c r="A17" s="6" t="s">
        <v>48</v>
      </c>
    </row>
    <row r="18" ht="12.75">
      <c r="A18" s="6"/>
    </row>
    <row r="19" ht="12.75">
      <c r="A19" t="s">
        <v>25</v>
      </c>
    </row>
    <row r="20" ht="12.75">
      <c r="A20" t="s">
        <v>26</v>
      </c>
    </row>
    <row r="21" spans="1:2" ht="12.75">
      <c r="A21" t="s">
        <v>27</v>
      </c>
      <c r="B21" t="s">
        <v>71</v>
      </c>
    </row>
    <row r="22" spans="1:2" ht="12.75">
      <c r="A22" t="s">
        <v>28</v>
      </c>
      <c r="B22" t="s">
        <v>71</v>
      </c>
    </row>
    <row r="24" ht="12.75">
      <c r="A24" t="s">
        <v>56</v>
      </c>
    </row>
    <row r="25" ht="12.75">
      <c r="A25" t="s">
        <v>44</v>
      </c>
    </row>
    <row r="26" spans="1:6" ht="12.75">
      <c r="A26" t="s">
        <v>57</v>
      </c>
      <c r="B26" t="s">
        <v>58</v>
      </c>
      <c r="F26" t="s">
        <v>61</v>
      </c>
    </row>
    <row r="27" ht="12.75">
      <c r="B27" t="s">
        <v>60</v>
      </c>
    </row>
    <row r="28" spans="2:4" ht="12.75">
      <c r="B28" t="s">
        <v>72</v>
      </c>
      <c r="D28" t="s">
        <v>220</v>
      </c>
    </row>
    <row r="29" ht="12.75">
      <c r="C29" s="3" t="s">
        <v>63</v>
      </c>
    </row>
  </sheetData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5">
      <selection activeCell="J3" sqref="J3"/>
      <selection activeCell="C30" sqref="C30"/>
    </sheetView>
  </sheetViews>
  <sheetFormatPr defaultColWidth="9.140625" defaultRowHeight="12.75"/>
  <cols>
    <col min="1" max="1" width="27.421875" style="0" customWidth="1"/>
    <col min="2" max="2" width="18.8515625" style="0" customWidth="1"/>
    <col min="3" max="3" width="36.57421875" style="3" customWidth="1"/>
    <col min="4" max="4" width="7.8515625" style="0" customWidth="1"/>
  </cols>
  <sheetData>
    <row r="1" ht="12.75">
      <c r="A1" t="s">
        <v>77</v>
      </c>
    </row>
    <row r="2" ht="12.75">
      <c r="C2" s="3" t="s">
        <v>83</v>
      </c>
    </row>
    <row r="3" spans="1:6" ht="12.75">
      <c r="A3" s="1" t="s">
        <v>3</v>
      </c>
      <c r="B3" s="1"/>
      <c r="C3" s="4"/>
      <c r="E3" t="s">
        <v>4</v>
      </c>
      <c r="F3" t="s">
        <v>5</v>
      </c>
    </row>
    <row r="4" spans="1:7" ht="12.75">
      <c r="A4" t="s">
        <v>1</v>
      </c>
      <c r="B4" t="s">
        <v>8</v>
      </c>
      <c r="C4" s="3" t="s">
        <v>24</v>
      </c>
      <c r="D4" t="s">
        <v>10</v>
      </c>
      <c r="E4" t="s">
        <v>30</v>
      </c>
      <c r="F4" t="s">
        <v>6</v>
      </c>
      <c r="G4" t="s">
        <v>82</v>
      </c>
    </row>
    <row r="5" spans="1:6" ht="12.75">
      <c r="A5" t="s">
        <v>78</v>
      </c>
      <c r="B5" t="s">
        <v>79</v>
      </c>
      <c r="C5" s="5" t="s">
        <v>221</v>
      </c>
      <c r="D5">
        <v>4</v>
      </c>
      <c r="E5">
        <f>D5*5</f>
        <v>20</v>
      </c>
      <c r="F5">
        <f aca="true" t="shared" si="0" ref="F5:F10">D5*8</f>
        <v>32</v>
      </c>
    </row>
    <row r="6" spans="1:7" ht="12.75">
      <c r="A6" t="s">
        <v>80</v>
      </c>
      <c r="B6" t="s">
        <v>79</v>
      </c>
      <c r="C6" s="5" t="s">
        <v>222</v>
      </c>
      <c r="D6">
        <v>7</v>
      </c>
      <c r="E6">
        <f>D6*2</f>
        <v>14</v>
      </c>
      <c r="F6">
        <f t="shared" si="0"/>
        <v>56</v>
      </c>
      <c r="G6" t="s">
        <v>105</v>
      </c>
    </row>
    <row r="7" spans="1:7" ht="12.75">
      <c r="A7" t="s">
        <v>81</v>
      </c>
      <c r="B7" t="s">
        <v>79</v>
      </c>
      <c r="C7" s="5" t="s">
        <v>223</v>
      </c>
      <c r="D7">
        <v>3</v>
      </c>
      <c r="E7">
        <f>D7*2</f>
        <v>6</v>
      </c>
      <c r="F7">
        <f t="shared" si="0"/>
        <v>24</v>
      </c>
      <c r="G7" t="s">
        <v>106</v>
      </c>
    </row>
    <row r="8" spans="1:7" ht="12.75">
      <c r="A8" t="s">
        <v>85</v>
      </c>
      <c r="B8" t="s">
        <v>79</v>
      </c>
      <c r="C8" s="5" t="s">
        <v>224</v>
      </c>
      <c r="D8">
        <v>3</v>
      </c>
      <c r="E8">
        <f>D8*2</f>
        <v>6</v>
      </c>
      <c r="F8">
        <f t="shared" si="0"/>
        <v>24</v>
      </c>
      <c r="G8" t="s">
        <v>107</v>
      </c>
    </row>
    <row r="9" spans="1:6" ht="12.75">
      <c r="A9" t="s">
        <v>84</v>
      </c>
      <c r="B9" t="s">
        <v>79</v>
      </c>
      <c r="C9" s="5" t="s">
        <v>225</v>
      </c>
      <c r="D9">
        <v>3</v>
      </c>
      <c r="E9">
        <f>D9*2</f>
        <v>6</v>
      </c>
      <c r="F9">
        <f t="shared" si="0"/>
        <v>24</v>
      </c>
    </row>
    <row r="10" spans="1:6" ht="12.75">
      <c r="A10" t="s">
        <v>86</v>
      </c>
      <c r="B10" t="s">
        <v>79</v>
      </c>
      <c r="C10" s="5" t="s">
        <v>226</v>
      </c>
      <c r="D10">
        <v>4</v>
      </c>
      <c r="E10">
        <f>D10*2</f>
        <v>8</v>
      </c>
      <c r="F10">
        <f t="shared" si="0"/>
        <v>32</v>
      </c>
    </row>
    <row r="11" spans="4:6" ht="12.75">
      <c r="D11">
        <f>SUM(D5:D10)</f>
        <v>24</v>
      </c>
      <c r="E11">
        <f>SUM(E5:E10)</f>
        <v>60</v>
      </c>
      <c r="F11">
        <f>SUM(F5:F10)</f>
        <v>192</v>
      </c>
    </row>
    <row r="12" ht="12.75">
      <c r="A12" s="1" t="s">
        <v>87</v>
      </c>
    </row>
    <row r="13" spans="1:6" ht="12.75">
      <c r="A13" t="s">
        <v>88</v>
      </c>
      <c r="B13" t="s">
        <v>23</v>
      </c>
      <c r="C13" s="3" t="s">
        <v>89</v>
      </c>
      <c r="D13">
        <v>1</v>
      </c>
      <c r="E13">
        <f aca="true" t="shared" si="1" ref="E13:E18">D13*5</f>
        <v>5</v>
      </c>
      <c r="F13">
        <f aca="true" t="shared" si="2" ref="F13:F18">D13*8</f>
        <v>8</v>
      </c>
    </row>
    <row r="14" spans="1:6" ht="12.75">
      <c r="A14" t="s">
        <v>131</v>
      </c>
      <c r="B14" t="s">
        <v>23</v>
      </c>
      <c r="C14" s="3" t="s">
        <v>89</v>
      </c>
      <c r="D14">
        <v>1</v>
      </c>
      <c r="E14">
        <f t="shared" si="1"/>
        <v>5</v>
      </c>
      <c r="F14">
        <f t="shared" si="2"/>
        <v>8</v>
      </c>
    </row>
    <row r="15" spans="1:6" ht="12.75">
      <c r="A15" t="s">
        <v>90</v>
      </c>
      <c r="B15" t="s">
        <v>23</v>
      </c>
      <c r="C15" s="3" t="s">
        <v>89</v>
      </c>
      <c r="D15">
        <v>1</v>
      </c>
      <c r="E15">
        <f t="shared" si="1"/>
        <v>5</v>
      </c>
      <c r="F15">
        <f t="shared" si="2"/>
        <v>8</v>
      </c>
    </row>
    <row r="16" spans="1:6" ht="12.75">
      <c r="A16" t="s">
        <v>91</v>
      </c>
      <c r="B16" t="s">
        <v>23</v>
      </c>
      <c r="C16" s="3" t="s">
        <v>89</v>
      </c>
      <c r="D16">
        <v>1</v>
      </c>
      <c r="E16">
        <f t="shared" si="1"/>
        <v>5</v>
      </c>
      <c r="F16">
        <f t="shared" si="2"/>
        <v>8</v>
      </c>
    </row>
    <row r="17" spans="1:6" ht="12.75">
      <c r="A17" t="s">
        <v>92</v>
      </c>
      <c r="B17" t="s">
        <v>23</v>
      </c>
      <c r="C17" s="3" t="s">
        <v>89</v>
      </c>
      <c r="D17">
        <v>1</v>
      </c>
      <c r="E17">
        <f t="shared" si="1"/>
        <v>5</v>
      </c>
      <c r="F17">
        <f t="shared" si="2"/>
        <v>8</v>
      </c>
    </row>
    <row r="18" spans="1:7" ht="12.75">
      <c r="A18" t="s">
        <v>93</v>
      </c>
      <c r="B18" t="s">
        <v>23</v>
      </c>
      <c r="C18" s="3" t="s">
        <v>89</v>
      </c>
      <c r="D18">
        <v>1</v>
      </c>
      <c r="E18">
        <f t="shared" si="1"/>
        <v>5</v>
      </c>
      <c r="F18">
        <f t="shared" si="2"/>
        <v>8</v>
      </c>
      <c r="G18" t="s">
        <v>104</v>
      </c>
    </row>
    <row r="19" spans="4:6" ht="12.75">
      <c r="D19">
        <f>SUM(D13:D18)</f>
        <v>6</v>
      </c>
      <c r="E19">
        <f>SUM(E13:E18)</f>
        <v>30</v>
      </c>
      <c r="F19">
        <f>SUM(F13:F18)</f>
        <v>48</v>
      </c>
    </row>
    <row r="21" ht="12.75">
      <c r="A21" s="1" t="s">
        <v>94</v>
      </c>
    </row>
    <row r="22" spans="1:6" ht="12.75">
      <c r="A22" t="s">
        <v>95</v>
      </c>
      <c r="B22" t="s">
        <v>23</v>
      </c>
      <c r="C22" s="3" t="s">
        <v>89</v>
      </c>
      <c r="D22">
        <v>1</v>
      </c>
      <c r="E22">
        <f>D22*5</f>
        <v>5</v>
      </c>
      <c r="F22">
        <f>D22*8</f>
        <v>8</v>
      </c>
    </row>
    <row r="23" spans="1:7" ht="12.75">
      <c r="A23" t="s">
        <v>96</v>
      </c>
      <c r="B23" t="s">
        <v>23</v>
      </c>
      <c r="C23" s="3" t="s">
        <v>89</v>
      </c>
      <c r="D23">
        <v>1</v>
      </c>
      <c r="E23">
        <f>D23*5</f>
        <v>5</v>
      </c>
      <c r="F23">
        <f>D23*8</f>
        <v>8</v>
      </c>
      <c r="G23" t="s">
        <v>98</v>
      </c>
    </row>
    <row r="24" spans="1:7" ht="12.75">
      <c r="A24" t="s">
        <v>97</v>
      </c>
      <c r="B24" t="s">
        <v>23</v>
      </c>
      <c r="C24" s="3" t="s">
        <v>89</v>
      </c>
      <c r="D24">
        <v>1</v>
      </c>
      <c r="E24">
        <f>D24*5</f>
        <v>5</v>
      </c>
      <c r="F24">
        <f>D24*8</f>
        <v>8</v>
      </c>
      <c r="G24" t="s">
        <v>98</v>
      </c>
    </row>
    <row r="25" spans="4:6" ht="12.75">
      <c r="D25">
        <f>SUM(D22:D24)</f>
        <v>3</v>
      </c>
      <c r="E25">
        <f>SUM(E22:E24)</f>
        <v>15</v>
      </c>
      <c r="F25">
        <f>SUM(F22:F24)</f>
        <v>24</v>
      </c>
    </row>
    <row r="26" spans="3:7" ht="12.75">
      <c r="C26" s="3" t="s">
        <v>251</v>
      </c>
      <c r="D26" s="1">
        <f>SUM(D11+D19+D25)</f>
        <v>33</v>
      </c>
      <c r="E26" s="1">
        <f>SUM(E11+E19+E25)</f>
        <v>105</v>
      </c>
      <c r="F26" s="1">
        <f>SUM(F11+F19+F25)</f>
        <v>264</v>
      </c>
      <c r="G26" t="s">
        <v>43</v>
      </c>
    </row>
    <row r="28" ht="12.75">
      <c r="A28" s="1" t="s">
        <v>45</v>
      </c>
    </row>
    <row r="29" ht="12.75">
      <c r="A29" s="6" t="s">
        <v>48</v>
      </c>
    </row>
    <row r="30" ht="12.75">
      <c r="A30" s="6"/>
    </row>
    <row r="31" spans="1:2" ht="12.75">
      <c r="A31" t="s">
        <v>25</v>
      </c>
      <c r="B31" t="s">
        <v>99</v>
      </c>
    </row>
    <row r="33" ht="12.75">
      <c r="A33" t="s">
        <v>56</v>
      </c>
    </row>
    <row r="34" ht="12.75">
      <c r="A34" t="s">
        <v>44</v>
      </c>
    </row>
    <row r="35" ht="12.75">
      <c r="A35" t="s">
        <v>102</v>
      </c>
    </row>
    <row r="36" ht="12.75">
      <c r="A36" t="s">
        <v>103</v>
      </c>
    </row>
    <row r="37" spans="1:6" ht="12.75">
      <c r="A37" t="s">
        <v>57</v>
      </c>
      <c r="B37" t="s">
        <v>100</v>
      </c>
      <c r="F37" t="s">
        <v>61</v>
      </c>
    </row>
    <row r="38" spans="2:6" ht="12.75">
      <c r="B38" t="s">
        <v>101</v>
      </c>
      <c r="F38" t="s">
        <v>61</v>
      </c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0">
      <selection activeCell="C10" sqref="C10"/>
      <selection activeCell="C18" sqref="C18"/>
    </sheetView>
  </sheetViews>
  <sheetFormatPr defaultColWidth="9.140625" defaultRowHeight="12.75"/>
  <cols>
    <col min="1" max="1" width="27.421875" style="0" customWidth="1"/>
    <col min="2" max="2" width="18.8515625" style="0" customWidth="1"/>
    <col min="3" max="3" width="36.57421875" style="3" customWidth="1"/>
    <col min="4" max="4" width="7.8515625" style="0" customWidth="1"/>
  </cols>
  <sheetData>
    <row r="1" ht="12.75">
      <c r="A1" t="s">
        <v>129</v>
      </c>
    </row>
    <row r="3" spans="1:3" ht="12.75">
      <c r="A3" s="1" t="s">
        <v>3</v>
      </c>
      <c r="B3" s="1"/>
      <c r="C3" s="4"/>
    </row>
    <row r="4" spans="1:3" ht="12.75">
      <c r="A4" t="s">
        <v>130</v>
      </c>
      <c r="C4" s="5"/>
    </row>
    <row r="5" ht="12.75">
      <c r="C5" s="5"/>
    </row>
    <row r="6" spans="1:6" ht="12.75">
      <c r="A6" s="1" t="s">
        <v>87</v>
      </c>
      <c r="E6" t="s">
        <v>4</v>
      </c>
      <c r="F6" t="s">
        <v>5</v>
      </c>
    </row>
    <row r="7" spans="1:7" ht="12.75">
      <c r="A7" t="s">
        <v>1</v>
      </c>
      <c r="B7" t="s">
        <v>8</v>
      </c>
      <c r="C7" s="3" t="s">
        <v>24</v>
      </c>
      <c r="D7" t="s">
        <v>10</v>
      </c>
      <c r="E7" t="s">
        <v>30</v>
      </c>
      <c r="F7" t="s">
        <v>6</v>
      </c>
      <c r="G7" t="s">
        <v>82</v>
      </c>
    </row>
    <row r="8" spans="1:6" ht="12.75">
      <c r="A8" t="s">
        <v>88</v>
      </c>
      <c r="B8" t="s">
        <v>23</v>
      </c>
      <c r="C8" s="3" t="s">
        <v>89</v>
      </c>
      <c r="D8">
        <v>1</v>
      </c>
      <c r="E8">
        <f>D8*5</f>
        <v>5</v>
      </c>
      <c r="F8">
        <f>D8*8</f>
        <v>8</v>
      </c>
    </row>
    <row r="9" spans="1:6" ht="12.75">
      <c r="A9" t="s">
        <v>131</v>
      </c>
      <c r="B9" t="s">
        <v>23</v>
      </c>
      <c r="C9" s="3" t="s">
        <v>89</v>
      </c>
      <c r="D9">
        <v>1</v>
      </c>
      <c r="E9">
        <f>D9*5</f>
        <v>5</v>
      </c>
      <c r="F9">
        <f>D9*8</f>
        <v>8</v>
      </c>
    </row>
    <row r="10" spans="1:6" ht="12.75">
      <c r="A10" t="s">
        <v>132</v>
      </c>
      <c r="B10" t="s">
        <v>23</v>
      </c>
      <c r="C10" s="3" t="s">
        <v>89</v>
      </c>
      <c r="D10">
        <v>1</v>
      </c>
      <c r="E10">
        <f>D10*5</f>
        <v>5</v>
      </c>
      <c r="F10">
        <f>D10*8</f>
        <v>8</v>
      </c>
    </row>
    <row r="11" spans="1:6" ht="12.75">
      <c r="A11" t="s">
        <v>133</v>
      </c>
      <c r="B11" t="s">
        <v>23</v>
      </c>
      <c r="C11" s="3" t="s">
        <v>89</v>
      </c>
      <c r="D11">
        <v>1</v>
      </c>
      <c r="E11">
        <f>D11*5</f>
        <v>5</v>
      </c>
      <c r="F11">
        <f>D11*8</f>
        <v>8</v>
      </c>
    </row>
    <row r="12" spans="1:7" ht="12.75">
      <c r="A12" t="s">
        <v>93</v>
      </c>
      <c r="B12" t="s">
        <v>23</v>
      </c>
      <c r="C12" s="3" t="s">
        <v>89</v>
      </c>
      <c r="D12">
        <v>1</v>
      </c>
      <c r="E12">
        <f>D12*5</f>
        <v>5</v>
      </c>
      <c r="F12">
        <f>D12*8</f>
        <v>8</v>
      </c>
      <c r="G12" t="s">
        <v>104</v>
      </c>
    </row>
    <row r="13" spans="4:6" ht="12.75">
      <c r="D13" s="6">
        <f>SUM(D8:D12)</f>
        <v>5</v>
      </c>
      <c r="E13" s="6">
        <f>SUM(E8:E12)</f>
        <v>25</v>
      </c>
      <c r="F13" s="6">
        <f>SUM(F8:F12)</f>
        <v>40</v>
      </c>
    </row>
    <row r="15" ht="12.75">
      <c r="A15" s="1" t="s">
        <v>94</v>
      </c>
    </row>
    <row r="16" spans="1:6" ht="12.75">
      <c r="A16" t="s">
        <v>95</v>
      </c>
      <c r="B16" t="s">
        <v>23</v>
      </c>
      <c r="C16" s="3" t="s">
        <v>89</v>
      </c>
      <c r="D16">
        <v>1</v>
      </c>
      <c r="E16">
        <f>D16*5</f>
        <v>5</v>
      </c>
      <c r="F16">
        <f>D16*8</f>
        <v>8</v>
      </c>
    </row>
    <row r="17" spans="4:6" ht="12.75">
      <c r="D17">
        <f>SUM(D16:D16)</f>
        <v>1</v>
      </c>
      <c r="E17">
        <f>SUM(E16:E16)</f>
        <v>5</v>
      </c>
      <c r="F17">
        <f>SUM(F16:F16)</f>
        <v>8</v>
      </c>
    </row>
    <row r="18" spans="3:7" ht="12.75">
      <c r="C18" s="3" t="s">
        <v>251</v>
      </c>
      <c r="D18" s="1">
        <f>D13+D17</f>
        <v>6</v>
      </c>
      <c r="E18" s="1">
        <f>E13+E17</f>
        <v>30</v>
      </c>
      <c r="F18" s="1">
        <f>F13+F17</f>
        <v>48</v>
      </c>
      <c r="G18" t="s">
        <v>43</v>
      </c>
    </row>
    <row r="21" ht="12.75">
      <c r="A21" s="1" t="s">
        <v>45</v>
      </c>
    </row>
    <row r="22" ht="12.75">
      <c r="A22" s="6" t="s">
        <v>48</v>
      </c>
    </row>
    <row r="23" ht="12.75">
      <c r="A23" s="6"/>
    </row>
    <row r="24" ht="12.75">
      <c r="A24" t="s">
        <v>25</v>
      </c>
    </row>
    <row r="25" spans="1:2" ht="12.75">
      <c r="A25" t="s">
        <v>134</v>
      </c>
      <c r="B25" t="s">
        <v>136</v>
      </c>
    </row>
    <row r="27" ht="12.75">
      <c r="A27" t="s">
        <v>56</v>
      </c>
    </row>
    <row r="28" ht="12.75">
      <c r="A28" t="s">
        <v>44</v>
      </c>
    </row>
    <row r="29" ht="12.75">
      <c r="A29" t="s">
        <v>102</v>
      </c>
    </row>
    <row r="30" ht="12.75">
      <c r="A30" t="s">
        <v>103</v>
      </c>
    </row>
    <row r="31" ht="12.75">
      <c r="B31" t="s">
        <v>135</v>
      </c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25">
      <selection activeCell="G15" sqref="G15"/>
      <selection activeCell="G40" sqref="G40"/>
    </sheetView>
  </sheetViews>
  <sheetFormatPr defaultColWidth="9.140625" defaultRowHeight="12.75"/>
  <cols>
    <col min="1" max="1" width="27.421875" style="0" customWidth="1"/>
    <col min="2" max="3" width="9.00390625" style="0" customWidth="1"/>
    <col min="4" max="4" width="41.7109375" style="3" customWidth="1"/>
    <col min="5" max="5" width="7.8515625" style="0" customWidth="1"/>
  </cols>
  <sheetData>
    <row r="1" ht="12.75">
      <c r="A1" t="s">
        <v>180</v>
      </c>
    </row>
    <row r="2" spans="2:3" ht="12.75">
      <c r="B2" s="7"/>
      <c r="C2" s="7"/>
    </row>
    <row r="3" spans="1:7" ht="12.75">
      <c r="A3" s="1" t="s">
        <v>138</v>
      </c>
      <c r="B3" s="1"/>
      <c r="C3" s="1"/>
      <c r="D3" s="4"/>
      <c r="F3" t="s">
        <v>4</v>
      </c>
      <c r="G3" t="s">
        <v>5</v>
      </c>
    </row>
    <row r="4" spans="1:8" ht="12.75">
      <c r="A4" t="s">
        <v>1</v>
      </c>
      <c r="B4" t="s">
        <v>8</v>
      </c>
      <c r="D4" s="3" t="s">
        <v>24</v>
      </c>
      <c r="E4" t="s">
        <v>10</v>
      </c>
      <c r="F4" t="s">
        <v>30</v>
      </c>
      <c r="G4" t="s">
        <v>6</v>
      </c>
      <c r="H4" t="s">
        <v>140</v>
      </c>
    </row>
    <row r="5" spans="1:7" ht="12.75">
      <c r="A5" t="s">
        <v>142</v>
      </c>
      <c r="B5" t="s">
        <v>139</v>
      </c>
      <c r="D5" s="3" t="s">
        <v>140</v>
      </c>
      <c r="E5">
        <v>1</v>
      </c>
      <c r="F5">
        <v>4</v>
      </c>
      <c r="G5">
        <v>4</v>
      </c>
    </row>
    <row r="6" spans="1:8" ht="12.75">
      <c r="A6" t="s">
        <v>143</v>
      </c>
      <c r="B6" t="s">
        <v>139</v>
      </c>
      <c r="D6" s="3" t="s">
        <v>160</v>
      </c>
      <c r="E6">
        <v>1</v>
      </c>
      <c r="F6">
        <v>4</v>
      </c>
      <c r="G6">
        <v>4</v>
      </c>
      <c r="H6" t="s">
        <v>161</v>
      </c>
    </row>
    <row r="7" spans="1:8" ht="12.75">
      <c r="A7" t="s">
        <v>162</v>
      </c>
      <c r="B7" t="s">
        <v>139</v>
      </c>
      <c r="D7" s="3" t="s">
        <v>160</v>
      </c>
      <c r="E7">
        <v>1</v>
      </c>
      <c r="F7">
        <v>4</v>
      </c>
      <c r="G7">
        <v>4</v>
      </c>
      <c r="H7" t="s">
        <v>140</v>
      </c>
    </row>
    <row r="8" spans="1:8" ht="12.75">
      <c r="A8" t="s">
        <v>144</v>
      </c>
      <c r="B8" t="s">
        <v>139</v>
      </c>
      <c r="D8" s="3" t="s">
        <v>160</v>
      </c>
      <c r="E8">
        <v>1</v>
      </c>
      <c r="F8">
        <v>4</v>
      </c>
      <c r="G8">
        <v>4</v>
      </c>
      <c r="H8" t="s">
        <v>140</v>
      </c>
    </row>
    <row r="9" spans="1:8" ht="12.75">
      <c r="A9" t="s">
        <v>145</v>
      </c>
      <c r="B9" t="s">
        <v>139</v>
      </c>
      <c r="D9" s="3" t="s">
        <v>160</v>
      </c>
      <c r="E9">
        <v>1</v>
      </c>
      <c r="F9">
        <v>4</v>
      </c>
      <c r="G9">
        <v>4</v>
      </c>
      <c r="H9" t="s">
        <v>140</v>
      </c>
    </row>
    <row r="10" spans="1:8" ht="12.75">
      <c r="A10" t="s">
        <v>147</v>
      </c>
      <c r="B10" t="s">
        <v>139</v>
      </c>
      <c r="D10" s="3" t="s">
        <v>140</v>
      </c>
      <c r="E10">
        <v>1</v>
      </c>
      <c r="F10">
        <v>4</v>
      </c>
      <c r="G10">
        <v>4</v>
      </c>
      <c r="H10" t="s">
        <v>227</v>
      </c>
    </row>
    <row r="11" spans="1:7" ht="12.75">
      <c r="A11" t="s">
        <v>148</v>
      </c>
      <c r="B11" t="s">
        <v>139</v>
      </c>
      <c r="D11" s="3" t="s">
        <v>140</v>
      </c>
      <c r="E11">
        <v>1</v>
      </c>
      <c r="F11">
        <v>4</v>
      </c>
      <c r="G11">
        <v>4</v>
      </c>
    </row>
    <row r="12" spans="1:7" ht="12.75">
      <c r="A12" t="s">
        <v>149</v>
      </c>
      <c r="B12" t="s">
        <v>139</v>
      </c>
      <c r="D12" s="3" t="s">
        <v>140</v>
      </c>
      <c r="E12">
        <v>1</v>
      </c>
      <c r="F12">
        <v>4</v>
      </c>
      <c r="G12">
        <v>4</v>
      </c>
    </row>
    <row r="13" spans="1:7" ht="12.75">
      <c r="A13" t="s">
        <v>146</v>
      </c>
      <c r="B13" t="s">
        <v>139</v>
      </c>
      <c r="D13" s="3" t="s">
        <v>140</v>
      </c>
      <c r="E13">
        <v>1</v>
      </c>
      <c r="F13">
        <v>4</v>
      </c>
      <c r="G13">
        <v>4</v>
      </c>
    </row>
    <row r="14" spans="1:7" ht="12.75">
      <c r="A14" t="s">
        <v>150</v>
      </c>
      <c r="B14" t="s">
        <v>139</v>
      </c>
      <c r="D14" s="3" t="s">
        <v>140</v>
      </c>
      <c r="E14">
        <v>1</v>
      </c>
      <c r="F14">
        <v>4</v>
      </c>
      <c r="G14">
        <v>4</v>
      </c>
    </row>
    <row r="15" spans="1:7" ht="12.75">
      <c r="A15" t="s">
        <v>146</v>
      </c>
      <c r="B15" t="s">
        <v>139</v>
      </c>
      <c r="D15" s="3" t="s">
        <v>140</v>
      </c>
      <c r="E15">
        <v>1</v>
      </c>
      <c r="F15">
        <v>4</v>
      </c>
      <c r="G15">
        <v>4</v>
      </c>
    </row>
    <row r="16" spans="1:7" ht="12.75">
      <c r="A16" t="s">
        <v>151</v>
      </c>
      <c r="B16" t="s">
        <v>139</v>
      </c>
      <c r="D16" s="3" t="s">
        <v>140</v>
      </c>
      <c r="E16">
        <v>1</v>
      </c>
      <c r="F16">
        <v>4</v>
      </c>
      <c r="G16">
        <v>4</v>
      </c>
    </row>
    <row r="17" spans="4:7" ht="12.75">
      <c r="D17" s="3" t="s">
        <v>251</v>
      </c>
      <c r="E17">
        <f>SUM(E5:E16)</f>
        <v>12</v>
      </c>
      <c r="F17">
        <f>SUM(F5:F16)</f>
        <v>48</v>
      </c>
      <c r="G17">
        <f>SUM(G5:G16)</f>
        <v>48</v>
      </c>
    </row>
    <row r="18" ht="12.75">
      <c r="A18" s="1" t="s">
        <v>153</v>
      </c>
    </row>
    <row r="19" spans="1:7" ht="12.75">
      <c r="A19" t="s">
        <v>152</v>
      </c>
      <c r="B19" t="s">
        <v>15</v>
      </c>
      <c r="D19" s="3">
        <v>9</v>
      </c>
      <c r="E19">
        <v>1</v>
      </c>
      <c r="F19">
        <v>2</v>
      </c>
      <c r="G19">
        <v>4</v>
      </c>
    </row>
    <row r="20" spans="1:7" ht="12.75">
      <c r="A20" t="s">
        <v>155</v>
      </c>
      <c r="B20" t="s">
        <v>14</v>
      </c>
      <c r="D20" s="5"/>
      <c r="E20">
        <v>1</v>
      </c>
      <c r="F20">
        <v>1</v>
      </c>
      <c r="G20">
        <v>4</v>
      </c>
    </row>
    <row r="21" spans="1:8" ht="12.75">
      <c r="A21" t="s">
        <v>156</v>
      </c>
      <c r="B21" t="s">
        <v>14</v>
      </c>
      <c r="D21" s="5"/>
      <c r="E21">
        <v>1</v>
      </c>
      <c r="F21">
        <v>1</v>
      </c>
      <c r="G21">
        <v>4</v>
      </c>
      <c r="H21" t="s">
        <v>105</v>
      </c>
    </row>
    <row r="22" spans="1:8" ht="12.75">
      <c r="A22" t="s">
        <v>157</v>
      </c>
      <c r="B22" t="s">
        <v>14</v>
      </c>
      <c r="D22" s="5"/>
      <c r="E22">
        <v>1</v>
      </c>
      <c r="F22">
        <v>1</v>
      </c>
      <c r="G22">
        <v>4</v>
      </c>
      <c r="H22" t="s">
        <v>106</v>
      </c>
    </row>
    <row r="23" spans="1:8" ht="12.75">
      <c r="A23" t="s">
        <v>158</v>
      </c>
      <c r="B23" t="s">
        <v>14</v>
      </c>
      <c r="D23" s="5"/>
      <c r="E23">
        <v>1</v>
      </c>
      <c r="F23">
        <v>1</v>
      </c>
      <c r="G23">
        <v>4</v>
      </c>
      <c r="H23" t="s">
        <v>107</v>
      </c>
    </row>
    <row r="24" spans="1:7" ht="12.75">
      <c r="A24" t="s">
        <v>159</v>
      </c>
      <c r="B24" t="s">
        <v>14</v>
      </c>
      <c r="D24" s="5"/>
      <c r="E24">
        <v>1</v>
      </c>
      <c r="F24">
        <v>1</v>
      </c>
      <c r="G24">
        <v>4</v>
      </c>
    </row>
    <row r="25" spans="1:7" ht="12.75">
      <c r="A25" t="s">
        <v>86</v>
      </c>
      <c r="B25" t="s">
        <v>14</v>
      </c>
      <c r="D25" s="5"/>
      <c r="E25">
        <v>5</v>
      </c>
      <c r="F25">
        <v>5</v>
      </c>
      <c r="G25">
        <v>20</v>
      </c>
    </row>
    <row r="26" spans="4:7" ht="12.75">
      <c r="D26" s="3" t="s">
        <v>255</v>
      </c>
      <c r="E26">
        <f>SUM(E19:E25)</f>
        <v>11</v>
      </c>
      <c r="F26">
        <f>SUM(F19:F25)</f>
        <v>12</v>
      </c>
      <c r="G26">
        <f>SUM(G19:G25)</f>
        <v>44</v>
      </c>
    </row>
    <row r="28" ht="12.75">
      <c r="A28" s="1" t="s">
        <v>154</v>
      </c>
    </row>
    <row r="29" spans="1:7" ht="12.75">
      <c r="A29" t="s">
        <v>88</v>
      </c>
      <c r="B29" t="s">
        <v>163</v>
      </c>
      <c r="D29" s="3" t="s">
        <v>216</v>
      </c>
      <c r="E29">
        <v>100</v>
      </c>
      <c r="F29">
        <f>E29*8</f>
        <v>800</v>
      </c>
      <c r="G29">
        <f>E29*8</f>
        <v>800</v>
      </c>
    </row>
    <row r="30" spans="1:7" ht="12.75">
      <c r="A30" t="s">
        <v>131</v>
      </c>
      <c r="B30" t="s">
        <v>163</v>
      </c>
      <c r="E30">
        <v>100</v>
      </c>
      <c r="F30">
        <f aca="true" t="shared" si="0" ref="F30:F35">E30*8</f>
        <v>800</v>
      </c>
      <c r="G30">
        <f aca="true" t="shared" si="1" ref="G30:G35">E30*8</f>
        <v>800</v>
      </c>
    </row>
    <row r="31" spans="1:7" ht="12.75">
      <c r="A31" t="s">
        <v>90</v>
      </c>
      <c r="B31" t="s">
        <v>163</v>
      </c>
      <c r="E31">
        <v>100</v>
      </c>
      <c r="F31">
        <f t="shared" si="0"/>
        <v>800</v>
      </c>
      <c r="G31">
        <f t="shared" si="1"/>
        <v>800</v>
      </c>
    </row>
    <row r="32" spans="1:7" ht="12.75">
      <c r="A32" t="s">
        <v>91</v>
      </c>
      <c r="B32" t="s">
        <v>163</v>
      </c>
      <c r="E32">
        <v>100</v>
      </c>
      <c r="F32">
        <f t="shared" si="0"/>
        <v>800</v>
      </c>
      <c r="G32">
        <f t="shared" si="1"/>
        <v>800</v>
      </c>
    </row>
    <row r="33" spans="1:7" ht="12.75">
      <c r="A33" t="s">
        <v>92</v>
      </c>
      <c r="B33" t="s">
        <v>163</v>
      </c>
      <c r="E33">
        <v>100</v>
      </c>
      <c r="F33">
        <f t="shared" si="0"/>
        <v>800</v>
      </c>
      <c r="G33">
        <f t="shared" si="1"/>
        <v>800</v>
      </c>
    </row>
    <row r="34" spans="1:8" ht="12.75">
      <c r="A34" t="s">
        <v>93</v>
      </c>
      <c r="B34" t="s">
        <v>163</v>
      </c>
      <c r="E34">
        <v>100</v>
      </c>
      <c r="F34">
        <f t="shared" si="0"/>
        <v>800</v>
      </c>
      <c r="G34">
        <f t="shared" si="1"/>
        <v>800</v>
      </c>
      <c r="H34" t="s">
        <v>104</v>
      </c>
    </row>
    <row r="35" spans="1:7" ht="12.75">
      <c r="A35" t="s">
        <v>95</v>
      </c>
      <c r="B35" t="s">
        <v>163</v>
      </c>
      <c r="E35">
        <v>100</v>
      </c>
      <c r="F35">
        <f t="shared" si="0"/>
        <v>800</v>
      </c>
      <c r="G35">
        <f t="shared" si="1"/>
        <v>800</v>
      </c>
    </row>
    <row r="36" spans="1:8" ht="12.75">
      <c r="A36" t="s">
        <v>205</v>
      </c>
      <c r="B36" t="s">
        <v>15</v>
      </c>
      <c r="D36" s="3">
        <v>128</v>
      </c>
      <c r="E36">
        <v>500</v>
      </c>
      <c r="F36">
        <f>E36*D36/8</f>
        <v>8000</v>
      </c>
      <c r="G36">
        <f>F36</f>
        <v>8000</v>
      </c>
      <c r="H36" t="s">
        <v>210</v>
      </c>
    </row>
    <row r="37" spans="1:7" ht="12.75">
      <c r="A37" t="s">
        <v>206</v>
      </c>
      <c r="B37" t="s">
        <v>15</v>
      </c>
      <c r="D37" s="3">
        <v>128</v>
      </c>
      <c r="E37">
        <v>500</v>
      </c>
      <c r="F37">
        <f>E37*D37/8</f>
        <v>8000</v>
      </c>
      <c r="G37">
        <f>F37</f>
        <v>8000</v>
      </c>
    </row>
    <row r="38" spans="1:7" ht="12.75">
      <c r="A38" t="s">
        <v>252</v>
      </c>
      <c r="D38" s="3" t="s">
        <v>254</v>
      </c>
      <c r="E38">
        <f>SUM(E29:E37)</f>
        <v>1700</v>
      </c>
      <c r="F38">
        <f>SUM(F29:F37)</f>
        <v>21600</v>
      </c>
      <c r="G38">
        <f>SUM(G29:G37)</f>
        <v>21600</v>
      </c>
    </row>
    <row r="39" ht="12.75">
      <c r="B39" t="s">
        <v>253</v>
      </c>
    </row>
    <row r="40" ht="12.75">
      <c r="A40" s="1" t="s">
        <v>189</v>
      </c>
    </row>
    <row r="41" spans="1:7" ht="12.75">
      <c r="A41" s="6" t="s">
        <v>174</v>
      </c>
      <c r="B41" t="s">
        <v>178</v>
      </c>
      <c r="D41" s="3" t="s">
        <v>258</v>
      </c>
      <c r="E41">
        <v>16</v>
      </c>
      <c r="F41">
        <f>E41*256</f>
        <v>4096</v>
      </c>
      <c r="G41">
        <f>F41</f>
        <v>4096</v>
      </c>
    </row>
    <row r="42" spans="1:7" ht="12.75">
      <c r="A42" t="s">
        <v>188</v>
      </c>
      <c r="B42" t="s">
        <v>178</v>
      </c>
      <c r="D42" s="3" t="s">
        <v>259</v>
      </c>
      <c r="E42">
        <v>256</v>
      </c>
      <c r="F42">
        <f>E42*256</f>
        <v>65536</v>
      </c>
      <c r="G42">
        <f>F42</f>
        <v>65536</v>
      </c>
    </row>
    <row r="43" spans="2:7" ht="12.75">
      <c r="B43" t="s">
        <v>260</v>
      </c>
      <c r="E43">
        <f>SUM(E41:E42)</f>
        <v>272</v>
      </c>
      <c r="F43">
        <f>SUM(F41:F42)</f>
        <v>69632</v>
      </c>
      <c r="G43">
        <f>SUM(G41:G42)</f>
        <v>69632</v>
      </c>
    </row>
    <row r="45" spans="5:8" ht="12.75">
      <c r="E45" s="1"/>
      <c r="F45" s="1">
        <f>F17+F26+F38+F43</f>
        <v>91292</v>
      </c>
      <c r="G45" s="1">
        <f>G17+G26+G38+G43</f>
        <v>91324</v>
      </c>
      <c r="H45" t="s">
        <v>43</v>
      </c>
    </row>
    <row r="47" ht="12.75">
      <c r="A47" s="1" t="s">
        <v>45</v>
      </c>
    </row>
    <row r="48" ht="12.75">
      <c r="A48" s="6" t="s">
        <v>48</v>
      </c>
    </row>
    <row r="49" ht="12.75">
      <c r="A49" s="6"/>
    </row>
    <row r="50" spans="1:2" ht="12.75">
      <c r="A50" t="s">
        <v>25</v>
      </c>
      <c r="B50" t="s">
        <v>99</v>
      </c>
    </row>
    <row r="52" ht="12.75">
      <c r="A52" t="s">
        <v>56</v>
      </c>
    </row>
    <row r="53" ht="12.75">
      <c r="A53" t="s">
        <v>44</v>
      </c>
    </row>
    <row r="54" ht="12.75">
      <c r="A54" t="s">
        <v>175</v>
      </c>
    </row>
    <row r="55" ht="12.75">
      <c r="A55" t="s">
        <v>176</v>
      </c>
    </row>
    <row r="56" ht="12.75">
      <c r="A56" t="s">
        <v>177</v>
      </c>
    </row>
    <row r="57" ht="12.75">
      <c r="A57" t="s">
        <v>207</v>
      </c>
    </row>
    <row r="58" ht="12.75">
      <c r="A58" t="s">
        <v>208</v>
      </c>
    </row>
    <row r="59" ht="12.75">
      <c r="B59" t="s">
        <v>228</v>
      </c>
    </row>
    <row r="60" ht="12.75">
      <c r="B60" t="s">
        <v>229</v>
      </c>
    </row>
  </sheetData>
  <printOptions/>
  <pageMargins left="0.75" right="0.75" top="0.25" bottom="0.25" header="0.5" footer="0.5"/>
  <pageSetup fitToHeight="1" fitToWidth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8">
      <selection activeCell="H21" sqref="H21"/>
      <selection activeCell="D27" sqref="D27"/>
    </sheetView>
  </sheetViews>
  <sheetFormatPr defaultColWidth="9.140625" defaultRowHeight="12.75"/>
  <cols>
    <col min="1" max="1" width="27.421875" style="0" customWidth="1"/>
    <col min="2" max="2" width="8.421875" style="0" customWidth="1"/>
    <col min="3" max="3" width="23.00390625" style="3" customWidth="1"/>
    <col min="4" max="4" width="7.8515625" style="0" customWidth="1"/>
  </cols>
  <sheetData>
    <row r="1" ht="12.75">
      <c r="A1" t="s">
        <v>179</v>
      </c>
    </row>
    <row r="2" ht="12.75">
      <c r="B2" s="7"/>
    </row>
    <row r="3" spans="1:6" ht="12.75">
      <c r="A3" s="1" t="s">
        <v>138</v>
      </c>
      <c r="B3" s="1"/>
      <c r="C3" s="4"/>
      <c r="E3" t="s">
        <v>4</v>
      </c>
      <c r="F3" t="s">
        <v>5</v>
      </c>
    </row>
    <row r="4" spans="1:7" ht="12.75">
      <c r="A4" t="s">
        <v>1</v>
      </c>
      <c r="B4" t="s">
        <v>8</v>
      </c>
      <c r="C4" s="3" t="s">
        <v>24</v>
      </c>
      <c r="D4" t="s">
        <v>10</v>
      </c>
      <c r="E4" t="s">
        <v>30</v>
      </c>
      <c r="F4" t="s">
        <v>6</v>
      </c>
      <c r="G4" t="s">
        <v>140</v>
      </c>
    </row>
    <row r="5" spans="1:6" ht="12.75">
      <c r="A5" t="s">
        <v>142</v>
      </c>
      <c r="B5" t="s">
        <v>139</v>
      </c>
      <c r="C5" s="3" t="s">
        <v>140</v>
      </c>
      <c r="D5">
        <v>1</v>
      </c>
      <c r="E5">
        <v>4</v>
      </c>
      <c r="F5">
        <v>4</v>
      </c>
    </row>
    <row r="6" spans="1:7" ht="12.75">
      <c r="A6" t="s">
        <v>143</v>
      </c>
      <c r="B6" t="s">
        <v>139</v>
      </c>
      <c r="C6" s="3" t="s">
        <v>160</v>
      </c>
      <c r="D6">
        <v>1</v>
      </c>
      <c r="E6">
        <v>4</v>
      </c>
      <c r="F6">
        <v>4</v>
      </c>
      <c r="G6" t="s">
        <v>161</v>
      </c>
    </row>
    <row r="7" spans="1:7" ht="12.75">
      <c r="A7" t="s">
        <v>162</v>
      </c>
      <c r="B7" t="s">
        <v>139</v>
      </c>
      <c r="C7" s="3" t="s">
        <v>160</v>
      </c>
      <c r="D7">
        <v>1</v>
      </c>
      <c r="E7">
        <v>4</v>
      </c>
      <c r="F7">
        <v>4</v>
      </c>
      <c r="G7" t="s">
        <v>140</v>
      </c>
    </row>
    <row r="8" spans="1:7" ht="12.75">
      <c r="A8" t="s">
        <v>144</v>
      </c>
      <c r="B8" t="s">
        <v>139</v>
      </c>
      <c r="C8" s="3" t="s">
        <v>160</v>
      </c>
      <c r="D8">
        <v>1</v>
      </c>
      <c r="E8">
        <v>4</v>
      </c>
      <c r="F8">
        <v>4</v>
      </c>
      <c r="G8" t="s">
        <v>140</v>
      </c>
    </row>
    <row r="9" spans="1:7" ht="12.75">
      <c r="A9" t="s">
        <v>145</v>
      </c>
      <c r="B9" t="s">
        <v>139</v>
      </c>
      <c r="C9" s="3" t="s">
        <v>160</v>
      </c>
      <c r="D9">
        <v>1</v>
      </c>
      <c r="E9">
        <v>4</v>
      </c>
      <c r="F9">
        <v>4</v>
      </c>
      <c r="G9" t="s">
        <v>140</v>
      </c>
    </row>
    <row r="10" spans="1:6" ht="12.75">
      <c r="A10" t="s">
        <v>147</v>
      </c>
      <c r="B10" t="s">
        <v>139</v>
      </c>
      <c r="C10" s="3" t="s">
        <v>140</v>
      </c>
      <c r="D10">
        <v>1</v>
      </c>
      <c r="E10">
        <v>4</v>
      </c>
      <c r="F10">
        <v>4</v>
      </c>
    </row>
    <row r="11" spans="1:6" ht="12.75">
      <c r="A11" t="s">
        <v>148</v>
      </c>
      <c r="B11" t="s">
        <v>139</v>
      </c>
      <c r="C11" s="3" t="s">
        <v>140</v>
      </c>
      <c r="D11">
        <v>1</v>
      </c>
      <c r="E11">
        <v>4</v>
      </c>
      <c r="F11">
        <v>4</v>
      </c>
    </row>
    <row r="12" spans="1:6" ht="12.75">
      <c r="A12" t="s">
        <v>149</v>
      </c>
      <c r="B12" t="s">
        <v>139</v>
      </c>
      <c r="C12" s="3" t="s">
        <v>140</v>
      </c>
      <c r="D12">
        <v>1</v>
      </c>
      <c r="E12">
        <v>4</v>
      </c>
      <c r="F12">
        <v>4</v>
      </c>
    </row>
    <row r="13" spans="1:6" ht="12.75">
      <c r="A13" t="s">
        <v>146</v>
      </c>
      <c r="B13" t="s">
        <v>139</v>
      </c>
      <c r="C13" s="3" t="s">
        <v>140</v>
      </c>
      <c r="D13">
        <v>1</v>
      </c>
      <c r="E13">
        <v>4</v>
      </c>
      <c r="F13">
        <v>4</v>
      </c>
    </row>
    <row r="14" spans="1:6" ht="12.75">
      <c r="A14" t="s">
        <v>150</v>
      </c>
      <c r="B14" t="s">
        <v>139</v>
      </c>
      <c r="C14" s="3" t="s">
        <v>140</v>
      </c>
      <c r="D14">
        <v>1</v>
      </c>
      <c r="E14">
        <v>4</v>
      </c>
      <c r="F14">
        <v>4</v>
      </c>
    </row>
    <row r="15" spans="1:6" ht="12.75">
      <c r="A15" t="s">
        <v>146</v>
      </c>
      <c r="B15" t="s">
        <v>139</v>
      </c>
      <c r="C15" s="3" t="s">
        <v>140</v>
      </c>
      <c r="D15">
        <v>1</v>
      </c>
      <c r="E15">
        <v>4</v>
      </c>
      <c r="F15">
        <v>4</v>
      </c>
    </row>
    <row r="16" spans="1:6" ht="12.75">
      <c r="A16" t="s">
        <v>151</v>
      </c>
      <c r="B16" t="s">
        <v>139</v>
      </c>
      <c r="C16" s="3" t="s">
        <v>140</v>
      </c>
      <c r="D16">
        <v>1</v>
      </c>
      <c r="E16">
        <v>4</v>
      </c>
      <c r="F16">
        <v>4</v>
      </c>
    </row>
    <row r="17" spans="1:7" ht="12.75">
      <c r="A17" t="s">
        <v>263</v>
      </c>
      <c r="B17" t="s">
        <v>139</v>
      </c>
      <c r="D17">
        <v>1</v>
      </c>
      <c r="E17">
        <v>4</v>
      </c>
      <c r="F17">
        <v>4</v>
      </c>
      <c r="G17" t="s">
        <v>267</v>
      </c>
    </row>
    <row r="18" spans="1:7" ht="12.75">
      <c r="A18" t="s">
        <v>264</v>
      </c>
      <c r="B18" t="s">
        <v>139</v>
      </c>
      <c r="C18" s="3" t="s">
        <v>140</v>
      </c>
      <c r="D18">
        <v>5</v>
      </c>
      <c r="E18">
        <v>20</v>
      </c>
      <c r="F18">
        <v>20</v>
      </c>
      <c r="G18" t="s">
        <v>266</v>
      </c>
    </row>
    <row r="19" spans="3:6" ht="12.75">
      <c r="C19" s="3" t="s">
        <v>250</v>
      </c>
      <c r="D19">
        <f>SUM(D5:D18)</f>
        <v>18</v>
      </c>
      <c r="E19">
        <f>SUM(E5:E18)</f>
        <v>72</v>
      </c>
      <c r="F19">
        <f>SUM(F5:F18)</f>
        <v>72</v>
      </c>
    </row>
    <row r="20" ht="12.75">
      <c r="A20" s="1" t="s">
        <v>196</v>
      </c>
    </row>
    <row r="21" spans="1:7" ht="12.75">
      <c r="A21" s="6" t="s">
        <v>265</v>
      </c>
      <c r="B21" t="s">
        <v>139</v>
      </c>
      <c r="D21">
        <v>1</v>
      </c>
      <c r="E21">
        <v>4</v>
      </c>
      <c r="F21">
        <v>4</v>
      </c>
      <c r="G21" t="s">
        <v>272</v>
      </c>
    </row>
    <row r="22" spans="1:7" ht="12.75">
      <c r="A22" s="6" t="s">
        <v>270</v>
      </c>
      <c r="B22" t="s">
        <v>139</v>
      </c>
      <c r="D22">
        <v>1</v>
      </c>
      <c r="E22">
        <v>4</v>
      </c>
      <c r="F22">
        <v>4</v>
      </c>
      <c r="G22" t="s">
        <v>271</v>
      </c>
    </row>
    <row r="23" spans="1:7" ht="12.75">
      <c r="A23" s="6" t="s">
        <v>269</v>
      </c>
      <c r="B23" t="s">
        <v>139</v>
      </c>
      <c r="D23">
        <v>1</v>
      </c>
      <c r="E23">
        <v>4</v>
      </c>
      <c r="F23">
        <v>4</v>
      </c>
      <c r="G23" t="s">
        <v>268</v>
      </c>
    </row>
    <row r="24" spans="1:7" ht="12.75">
      <c r="A24" s="6" t="s">
        <v>197</v>
      </c>
      <c r="B24" t="s">
        <v>139</v>
      </c>
      <c r="C24" s="3" t="s">
        <v>198</v>
      </c>
      <c r="D24">
        <v>128</v>
      </c>
      <c r="E24">
        <f>D24*2*4</f>
        <v>1024</v>
      </c>
      <c r="F24">
        <f>E24</f>
        <v>1024</v>
      </c>
      <c r="G24" t="s">
        <v>230</v>
      </c>
    </row>
    <row r="25" spans="1:6" ht="12.75">
      <c r="A25" s="6"/>
      <c r="C25" t="s">
        <v>256</v>
      </c>
      <c r="F25">
        <f>SUM(F21:F24)</f>
        <v>1036</v>
      </c>
    </row>
    <row r="26" spans="1:7" ht="12.75">
      <c r="A26" s="6" t="s">
        <v>199</v>
      </c>
      <c r="B26" t="s">
        <v>139</v>
      </c>
      <c r="C26" s="3" t="s">
        <v>200</v>
      </c>
      <c r="D26">
        <v>10</v>
      </c>
      <c r="E26">
        <f>D26*E24</f>
        <v>10240</v>
      </c>
      <c r="F26">
        <f>E26</f>
        <v>10240</v>
      </c>
      <c r="G26" t="s">
        <v>201</v>
      </c>
    </row>
    <row r="27" spans="1:6" ht="12.75">
      <c r="A27" s="6"/>
      <c r="C27" s="3" t="s">
        <v>245</v>
      </c>
      <c r="D27">
        <f>SUM(D24:D26)</f>
        <v>138</v>
      </c>
      <c r="E27">
        <f>SUM(E24:E26)</f>
        <v>11264</v>
      </c>
      <c r="F27">
        <f>SUM(F24:F26)</f>
        <v>12300</v>
      </c>
    </row>
    <row r="29" ht="12.75">
      <c r="A29" s="1" t="s">
        <v>153</v>
      </c>
    </row>
    <row r="30" spans="1:7" ht="12.75">
      <c r="A30" t="s">
        <v>152</v>
      </c>
      <c r="B30" t="s">
        <v>15</v>
      </c>
      <c r="C30" s="3">
        <v>5</v>
      </c>
      <c r="D30">
        <v>1</v>
      </c>
      <c r="E30">
        <v>1</v>
      </c>
      <c r="F30">
        <v>4</v>
      </c>
      <c r="G30" t="s">
        <v>231</v>
      </c>
    </row>
    <row r="31" spans="1:6" ht="12.75">
      <c r="A31" t="s">
        <v>155</v>
      </c>
      <c r="B31" t="s">
        <v>14</v>
      </c>
      <c r="C31" s="5"/>
      <c r="D31">
        <v>1</v>
      </c>
      <c r="E31">
        <v>1</v>
      </c>
      <c r="F31">
        <v>4</v>
      </c>
    </row>
    <row r="32" spans="1:6" ht="12.75">
      <c r="A32" t="s">
        <v>156</v>
      </c>
      <c r="B32" t="s">
        <v>14</v>
      </c>
      <c r="C32" s="5"/>
      <c r="D32">
        <v>1</v>
      </c>
      <c r="E32">
        <v>1</v>
      </c>
      <c r="F32">
        <v>4</v>
      </c>
    </row>
    <row r="33" spans="3:6" ht="12.75">
      <c r="C33" s="3" t="s">
        <v>255</v>
      </c>
      <c r="D33">
        <f>SUM(D30:D32)</f>
        <v>3</v>
      </c>
      <c r="E33">
        <f>SUM(E30:E32)</f>
        <v>3</v>
      </c>
      <c r="F33">
        <f>SUM(F30:F32)</f>
        <v>12</v>
      </c>
    </row>
    <row r="35" ht="12.75">
      <c r="A35" s="1" t="s">
        <v>154</v>
      </c>
    </row>
    <row r="36" spans="1:6" ht="12.75">
      <c r="A36" t="s">
        <v>88</v>
      </c>
      <c r="B36" t="s">
        <v>163</v>
      </c>
      <c r="C36" s="3" t="s">
        <v>164</v>
      </c>
      <c r="D36">
        <v>100</v>
      </c>
      <c r="E36">
        <f>D36*8</f>
        <v>800</v>
      </c>
      <c r="F36">
        <f>D36*8</f>
        <v>800</v>
      </c>
    </row>
    <row r="37" spans="1:6" ht="12.75">
      <c r="A37" t="s">
        <v>131</v>
      </c>
      <c r="B37" t="s">
        <v>163</v>
      </c>
      <c r="D37">
        <v>100</v>
      </c>
      <c r="E37">
        <f>D37*8</f>
        <v>800</v>
      </c>
      <c r="F37">
        <f>D37*8</f>
        <v>800</v>
      </c>
    </row>
    <row r="38" spans="1:6" ht="12.75">
      <c r="A38" t="s">
        <v>181</v>
      </c>
      <c r="B38" t="s">
        <v>163</v>
      </c>
      <c r="D38">
        <v>100</v>
      </c>
      <c r="E38">
        <f>D38*8</f>
        <v>800</v>
      </c>
      <c r="F38">
        <f>D38*8</f>
        <v>800</v>
      </c>
    </row>
    <row r="39" spans="1:7" ht="12.75">
      <c r="A39" t="s">
        <v>93</v>
      </c>
      <c r="B39" t="s">
        <v>163</v>
      </c>
      <c r="D39">
        <v>100</v>
      </c>
      <c r="E39">
        <f>D39*8</f>
        <v>800</v>
      </c>
      <c r="F39">
        <f>D39*8</f>
        <v>800</v>
      </c>
      <c r="G39" t="s">
        <v>104</v>
      </c>
    </row>
    <row r="40" spans="1:6" ht="12.75">
      <c r="A40" t="s">
        <v>95</v>
      </c>
      <c r="B40" t="s">
        <v>163</v>
      </c>
      <c r="D40">
        <v>100</v>
      </c>
      <c r="E40">
        <f>D40*8</f>
        <v>800</v>
      </c>
      <c r="F40">
        <f>D40*8</f>
        <v>800</v>
      </c>
    </row>
    <row r="41" spans="1:6" ht="12.75">
      <c r="A41" t="s">
        <v>182</v>
      </c>
      <c r="B41" t="s">
        <v>183</v>
      </c>
      <c r="C41" s="3" t="s">
        <v>187</v>
      </c>
      <c r="D41">
        <v>100</v>
      </c>
      <c r="E41">
        <f>D41*5*4</f>
        <v>2000</v>
      </c>
      <c r="F41">
        <f>E41</f>
        <v>2000</v>
      </c>
    </row>
    <row r="42" spans="3:6" ht="12.75">
      <c r="C42" s="3" t="s">
        <v>245</v>
      </c>
      <c r="D42">
        <f>SUM(D36:D41)</f>
        <v>600</v>
      </c>
      <c r="E42">
        <f>SUM(E36:E41)</f>
        <v>6000</v>
      </c>
      <c r="F42">
        <f>SUM(F36:F41)</f>
        <v>6000</v>
      </c>
    </row>
    <row r="44" ht="12.75">
      <c r="A44" s="1" t="s">
        <v>189</v>
      </c>
    </row>
    <row r="45" spans="1:6" ht="12.75">
      <c r="A45" t="s">
        <v>188</v>
      </c>
      <c r="B45" t="s">
        <v>178</v>
      </c>
      <c r="C45" s="3" t="s">
        <v>259</v>
      </c>
      <c r="D45">
        <v>256</v>
      </c>
      <c r="E45">
        <f>D45*256</f>
        <v>65536</v>
      </c>
      <c r="F45">
        <f>E45</f>
        <v>65536</v>
      </c>
    </row>
    <row r="46" ht="12.75">
      <c r="C46" t="s">
        <v>260</v>
      </c>
    </row>
    <row r="47" spans="4:7" ht="12.75">
      <c r="D47" s="1"/>
      <c r="E47" s="1">
        <f>E19+E27+E33+E42+E45</f>
        <v>82875</v>
      </c>
      <c r="F47" s="1">
        <f>F19+F27+F33+F42+F45</f>
        <v>83920</v>
      </c>
      <c r="G47" t="s">
        <v>43</v>
      </c>
    </row>
    <row r="49" ht="12.75">
      <c r="A49" s="1" t="s">
        <v>45</v>
      </c>
    </row>
    <row r="50" ht="12.75">
      <c r="A50" s="6" t="s">
        <v>48</v>
      </c>
    </row>
    <row r="51" ht="12.75">
      <c r="A51" s="6"/>
    </row>
    <row r="52" spans="1:2" ht="12.75">
      <c r="A52" t="s">
        <v>25</v>
      </c>
      <c r="B52" t="s">
        <v>233</v>
      </c>
    </row>
    <row r="53" ht="12.75">
      <c r="A53" t="s">
        <v>202</v>
      </c>
    </row>
    <row r="54" ht="12.75">
      <c r="A54" t="s">
        <v>232</v>
      </c>
    </row>
    <row r="56" ht="12.75">
      <c r="A56" t="s">
        <v>56</v>
      </c>
    </row>
    <row r="57" ht="12.75">
      <c r="A57" t="s">
        <v>44</v>
      </c>
    </row>
    <row r="58" spans="1:4" ht="12.75">
      <c r="A58" t="s">
        <v>235</v>
      </c>
      <c r="B58" t="s">
        <v>237</v>
      </c>
      <c r="D58" t="s">
        <v>236</v>
      </c>
    </row>
    <row r="59" ht="12.75">
      <c r="A59" t="s">
        <v>175</v>
      </c>
    </row>
    <row r="60" spans="1:2" ht="12.75">
      <c r="A60" t="s">
        <v>176</v>
      </c>
      <c r="B60" t="s">
        <v>234</v>
      </c>
    </row>
    <row r="61" ht="12.75">
      <c r="A61" t="s">
        <v>177</v>
      </c>
    </row>
    <row r="62" spans="1:2" ht="12.75">
      <c r="A62" t="s">
        <v>203</v>
      </c>
      <c r="B62" t="s">
        <v>204</v>
      </c>
    </row>
  </sheetData>
  <printOptions/>
  <pageMargins left="0.75" right="0.75" top="0.25" bottom="0.25" header="0.5" footer="0.5"/>
  <pageSetup fitToHeight="1" fitToWidth="1" horizontalDpi="300" verticalDpi="3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D6" sqref="D6"/>
      <selection activeCell="A3" sqref="A3"/>
    </sheetView>
  </sheetViews>
  <sheetFormatPr defaultColWidth="9.140625" defaultRowHeight="12.75"/>
  <sheetData>
    <row r="1" ht="12.75">
      <c r="A1" s="1" t="s">
        <v>49</v>
      </c>
    </row>
    <row r="2" ht="12.75">
      <c r="C2" t="s">
        <v>6</v>
      </c>
    </row>
    <row r="3" spans="1:3" ht="12.75">
      <c r="A3" t="s">
        <v>50</v>
      </c>
      <c r="C3">
        <v>1</v>
      </c>
    </row>
    <row r="4" spans="1:3" ht="12.75">
      <c r="A4" t="s">
        <v>46</v>
      </c>
      <c r="C4">
        <v>1</v>
      </c>
    </row>
    <row r="5" spans="1:3" ht="12.75">
      <c r="A5" t="s">
        <v>47</v>
      </c>
      <c r="C5">
        <v>1</v>
      </c>
    </row>
    <row r="6" spans="1:4" ht="12.75">
      <c r="A6" t="s">
        <v>51</v>
      </c>
      <c r="C6">
        <v>6</v>
      </c>
      <c r="D6" t="s">
        <v>141</v>
      </c>
    </row>
    <row r="7" spans="1:3" ht="12.75">
      <c r="A7" t="s">
        <v>52</v>
      </c>
      <c r="C7">
        <v>1</v>
      </c>
    </row>
    <row r="8" spans="1:3" ht="12.75">
      <c r="A8" t="s">
        <v>53</v>
      </c>
      <c r="C8">
        <v>3</v>
      </c>
    </row>
    <row r="9" spans="1:3" ht="12.75">
      <c r="A9" t="s">
        <v>54</v>
      </c>
      <c r="C9">
        <v>32</v>
      </c>
    </row>
    <row r="10" spans="1:3" ht="12.75">
      <c r="A10" t="s">
        <v>55</v>
      </c>
      <c r="C10">
        <v>5</v>
      </c>
    </row>
    <row r="11" ht="12.75">
      <c r="C11">
        <f>SUM(C4:C10)</f>
        <v>49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HEPE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T. Linnemann</dc:creator>
  <cp:keywords/>
  <dc:description/>
  <cp:lastModifiedBy>James T. Linnemann</cp:lastModifiedBy>
  <cp:lastPrinted>1999-03-31T20:19:56Z</cp:lastPrinted>
  <dcterms:created xsi:type="dcterms:W3CDTF">1999-03-16T18:10:18Z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